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CFAO\CFAO 2021\"/>
    </mc:Choice>
  </mc:AlternateContent>
  <xr:revisionPtr revIDLastSave="0" documentId="8_{53243AAE-98BA-4A45-AD7D-C100E6A5BF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ynthèse données &amp; ratios" sheetId="3" r:id="rId1"/>
    <sheet name="Contributions" sheetId="4" state="hidden" r:id="rId2"/>
    <sheet name="PDM" sheetId="6" state="hidden" r:id="rId3"/>
  </sheets>
  <calcPr calcId="191029" calcOnSave="0"/>
</workbook>
</file>

<file path=xl/calcChain.xml><?xml version="1.0" encoding="utf-8"?>
<calcChain xmlns="http://schemas.openxmlformats.org/spreadsheetml/2006/main">
  <c r="I44" i="3" l="1"/>
  <c r="I50" i="3"/>
  <c r="I6" i="3"/>
  <c r="I5" i="3"/>
  <c r="I9" i="3"/>
  <c r="I10" i="3"/>
  <c r="I11" i="3"/>
  <c r="I12" i="3"/>
  <c r="I13" i="3"/>
  <c r="I14" i="3"/>
  <c r="I15" i="3"/>
  <c r="I16" i="3"/>
  <c r="I43" i="3"/>
  <c r="I40" i="3"/>
  <c r="I26" i="3"/>
  <c r="I28" i="3"/>
  <c r="I22" i="3"/>
  <c r="I66" i="3"/>
  <c r="H66" i="3"/>
  <c r="H6" i="3"/>
  <c r="H5" i="3"/>
  <c r="H9" i="3"/>
  <c r="H10" i="3"/>
  <c r="H11" i="3"/>
  <c r="H12" i="3"/>
  <c r="H13" i="3"/>
  <c r="H14" i="3"/>
  <c r="H15" i="3"/>
  <c r="H16" i="3"/>
  <c r="H43" i="3"/>
  <c r="I21" i="3"/>
  <c r="I20" i="3"/>
  <c r="D5" i="3"/>
  <c r="E5" i="3"/>
  <c r="G6" i="4" s="1"/>
  <c r="J6" i="4" s="1"/>
  <c r="F5" i="3"/>
  <c r="K6" i="4" s="1"/>
  <c r="D28" i="3"/>
  <c r="D27" i="3"/>
  <c r="D26" i="3"/>
  <c r="D22" i="3"/>
  <c r="D21" i="3"/>
  <c r="D20" i="3"/>
  <c r="D6" i="3"/>
  <c r="D9" i="3"/>
  <c r="D10" i="3"/>
  <c r="D11" i="3"/>
  <c r="D12" i="3"/>
  <c r="D13" i="3"/>
  <c r="D14" i="3"/>
  <c r="D15" i="3"/>
  <c r="D16" i="3"/>
  <c r="E28" i="3"/>
  <c r="E27" i="3"/>
  <c r="E26" i="3"/>
  <c r="E22" i="3"/>
  <c r="E21" i="3"/>
  <c r="E20" i="3"/>
  <c r="E6" i="3"/>
  <c r="E71" i="3" s="1"/>
  <c r="E9" i="3"/>
  <c r="E10" i="3"/>
  <c r="E11" i="3"/>
  <c r="E12" i="3"/>
  <c r="E13" i="3"/>
  <c r="E14" i="3"/>
  <c r="E15" i="3"/>
  <c r="E16" i="3"/>
  <c r="F28" i="3"/>
  <c r="F27" i="3"/>
  <c r="F26" i="3"/>
  <c r="F22" i="3"/>
  <c r="F21" i="3"/>
  <c r="F20" i="3"/>
  <c r="F6" i="3"/>
  <c r="F9" i="3"/>
  <c r="F10" i="3"/>
  <c r="F11" i="3"/>
  <c r="F12" i="3"/>
  <c r="F13" i="3"/>
  <c r="F14" i="3"/>
  <c r="F15" i="3"/>
  <c r="F16" i="3"/>
  <c r="D9" i="4"/>
  <c r="E9" i="4"/>
  <c r="H9" i="4"/>
  <c r="I9" i="4"/>
  <c r="C12" i="4"/>
  <c r="F12" i="4" s="1"/>
  <c r="G12" i="4"/>
  <c r="J12" i="4" s="1"/>
  <c r="K12" i="4"/>
  <c r="I27" i="3"/>
  <c r="C5" i="3"/>
  <c r="C126" i="3" s="1"/>
  <c r="G5" i="3"/>
  <c r="C6" i="3"/>
  <c r="G6" i="3"/>
  <c r="G7" i="3"/>
  <c r="G17" i="3" s="1"/>
  <c r="G131" i="3" s="1"/>
  <c r="C9" i="3"/>
  <c r="G9" i="3"/>
  <c r="C10" i="3"/>
  <c r="D74" i="3" s="1"/>
  <c r="G10" i="3"/>
  <c r="C11" i="3"/>
  <c r="G11" i="3"/>
  <c r="C12" i="3"/>
  <c r="G12" i="3"/>
  <c r="C13" i="3"/>
  <c r="G13" i="3"/>
  <c r="C14" i="3"/>
  <c r="D78" i="3" s="1"/>
  <c r="G14" i="3"/>
  <c r="C15" i="3"/>
  <c r="G15" i="3"/>
  <c r="C16" i="3"/>
  <c r="G16" i="3"/>
  <c r="C20" i="3"/>
  <c r="G20" i="3"/>
  <c r="H20" i="3"/>
  <c r="C21" i="3"/>
  <c r="D83" i="3" s="1"/>
  <c r="G21" i="3"/>
  <c r="H21" i="3"/>
  <c r="C22" i="3"/>
  <c r="G22" i="3"/>
  <c r="H22" i="3"/>
  <c r="C26" i="3"/>
  <c r="G26" i="3"/>
  <c r="H26" i="3"/>
  <c r="I86" i="3" s="1"/>
  <c r="C27" i="3"/>
  <c r="G27" i="3"/>
  <c r="H27" i="3"/>
  <c r="C28" i="3"/>
  <c r="G28" i="3"/>
  <c r="G88" i="3" s="1"/>
  <c r="H28" i="3"/>
  <c r="C35" i="3"/>
  <c r="D35" i="3"/>
  <c r="E35" i="3"/>
  <c r="F35" i="3"/>
  <c r="F41" i="3" s="1"/>
  <c r="G35" i="3"/>
  <c r="H35" i="3"/>
  <c r="H41" i="3" s="1"/>
  <c r="H115" i="3" s="1"/>
  <c r="I35" i="3"/>
  <c r="I41" i="3" s="1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C124" i="3" s="1"/>
  <c r="D38" i="3"/>
  <c r="E38" i="3"/>
  <c r="E124" i="3" s="1"/>
  <c r="F38" i="3"/>
  <c r="G38" i="3"/>
  <c r="H38" i="3"/>
  <c r="I38" i="3"/>
  <c r="I124" i="3" s="1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D41" i="3"/>
  <c r="C43" i="3"/>
  <c r="D43" i="3"/>
  <c r="E43" i="3"/>
  <c r="F43" i="3"/>
  <c r="G43" i="3"/>
  <c r="C44" i="3"/>
  <c r="D44" i="3"/>
  <c r="E44" i="3"/>
  <c r="F44" i="3"/>
  <c r="G44" i="3"/>
  <c r="H44" i="3"/>
  <c r="C45" i="3"/>
  <c r="D45" i="3"/>
  <c r="E45" i="3"/>
  <c r="F45" i="3"/>
  <c r="G45" i="3"/>
  <c r="H45" i="3"/>
  <c r="I45" i="3"/>
  <c r="C46" i="3"/>
  <c r="D46" i="3"/>
  <c r="E46" i="3"/>
  <c r="F46" i="3"/>
  <c r="G46" i="3"/>
  <c r="H46" i="3"/>
  <c r="I46" i="3"/>
  <c r="C47" i="3"/>
  <c r="D47" i="3"/>
  <c r="E47" i="3"/>
  <c r="F47" i="3"/>
  <c r="G47" i="3"/>
  <c r="H47" i="3"/>
  <c r="I47" i="3"/>
  <c r="C48" i="3"/>
  <c r="D48" i="3"/>
  <c r="E48" i="3"/>
  <c r="F48" i="3"/>
  <c r="G48" i="3"/>
  <c r="H48" i="3"/>
  <c r="I48" i="3"/>
  <c r="C49" i="3"/>
  <c r="D49" i="3"/>
  <c r="E49" i="3"/>
  <c r="F49" i="3"/>
  <c r="G49" i="3"/>
  <c r="H49" i="3"/>
  <c r="I49" i="3"/>
  <c r="C50" i="3"/>
  <c r="D50" i="3"/>
  <c r="E50" i="3"/>
  <c r="F50" i="3"/>
  <c r="G50" i="3"/>
  <c r="H50" i="3"/>
  <c r="C51" i="3"/>
  <c r="D51" i="3"/>
  <c r="E51" i="3"/>
  <c r="F51" i="3"/>
  <c r="G51" i="3"/>
  <c r="I51" i="3"/>
  <c r="C59" i="3"/>
  <c r="C60" i="3"/>
  <c r="C64" i="3" s="1"/>
  <c r="C66" i="3"/>
  <c r="C130" i="3" s="1"/>
  <c r="D66" i="3"/>
  <c r="E66" i="3"/>
  <c r="F66" i="3"/>
  <c r="G66" i="3"/>
  <c r="G130" i="3" s="1"/>
  <c r="G73" i="3"/>
  <c r="G74" i="3"/>
  <c r="D76" i="3"/>
  <c r="G76" i="3"/>
  <c r="G77" i="3"/>
  <c r="G78" i="3"/>
  <c r="D80" i="3"/>
  <c r="G80" i="3"/>
  <c r="G82" i="3"/>
  <c r="G86" i="3"/>
  <c r="D88" i="3"/>
  <c r="E95" i="3"/>
  <c r="I97" i="3"/>
  <c r="G101" i="3"/>
  <c r="I102" i="3"/>
  <c r="H103" i="3"/>
  <c r="F104" i="3"/>
  <c r="D105" i="3"/>
  <c r="H105" i="3"/>
  <c r="F106" i="3"/>
  <c r="I107" i="3"/>
  <c r="C122" i="3"/>
  <c r="D122" i="3"/>
  <c r="E122" i="3"/>
  <c r="F122" i="3"/>
  <c r="G122" i="3"/>
  <c r="H122" i="3"/>
  <c r="I122" i="3"/>
  <c r="C123" i="3"/>
  <c r="D123" i="3"/>
  <c r="E123" i="3"/>
  <c r="F123" i="3"/>
  <c r="G123" i="3"/>
  <c r="H123" i="3"/>
  <c r="I123" i="3"/>
  <c r="G124" i="3"/>
  <c r="F125" i="3"/>
  <c r="E126" i="3"/>
  <c r="G126" i="3"/>
  <c r="I126" i="3"/>
  <c r="G127" i="3"/>
  <c r="E130" i="3"/>
  <c r="F108" i="3" l="1"/>
  <c r="D108" i="3"/>
  <c r="H107" i="3"/>
  <c r="F107" i="3"/>
  <c r="H106" i="3"/>
  <c r="D106" i="3"/>
  <c r="F105" i="3"/>
  <c r="H104" i="3"/>
  <c r="D104" i="3"/>
  <c r="F103" i="3"/>
  <c r="E102" i="3"/>
  <c r="E100" i="3"/>
  <c r="G98" i="3"/>
  <c r="E97" i="3"/>
  <c r="G96" i="3"/>
  <c r="I95" i="3"/>
  <c r="G94" i="3"/>
  <c r="E93" i="3"/>
  <c r="G87" i="3"/>
  <c r="G84" i="3"/>
  <c r="G79" i="3"/>
  <c r="G75" i="3"/>
  <c r="E127" i="3"/>
  <c r="D125" i="3"/>
  <c r="E84" i="3"/>
  <c r="E87" i="3"/>
  <c r="I125" i="3"/>
  <c r="F116" i="3"/>
  <c r="C127" i="3"/>
  <c r="C7" i="3"/>
  <c r="C17" i="3" s="1"/>
  <c r="C132" i="3" s="1"/>
  <c r="G132" i="3"/>
  <c r="C125" i="3"/>
  <c r="I93" i="3"/>
  <c r="F70" i="3"/>
  <c r="H80" i="3"/>
  <c r="H78" i="3"/>
  <c r="H76" i="3"/>
  <c r="H74" i="3"/>
  <c r="I82" i="3"/>
  <c r="I100" i="3"/>
  <c r="I79" i="3"/>
  <c r="I77" i="3"/>
  <c r="H125" i="3"/>
  <c r="I71" i="3"/>
  <c r="C6" i="4"/>
  <c r="F6" i="4" s="1"/>
  <c r="D70" i="3"/>
  <c r="I7" i="3"/>
  <c r="I17" i="3" s="1"/>
  <c r="I18" i="3" s="1"/>
  <c r="I70" i="3"/>
  <c r="D115" i="3"/>
  <c r="I75" i="3"/>
  <c r="I73" i="3"/>
  <c r="F130" i="3"/>
  <c r="D130" i="3"/>
  <c r="G108" i="3"/>
  <c r="E108" i="3"/>
  <c r="G107" i="3"/>
  <c r="I106" i="3"/>
  <c r="G106" i="3"/>
  <c r="E106" i="3"/>
  <c r="I105" i="3"/>
  <c r="G105" i="3"/>
  <c r="E105" i="3"/>
  <c r="I104" i="3"/>
  <c r="G104" i="3"/>
  <c r="E104" i="3"/>
  <c r="I103" i="3"/>
  <c r="G103" i="3"/>
  <c r="E103" i="3"/>
  <c r="D103" i="3"/>
  <c r="H102" i="3"/>
  <c r="F102" i="3"/>
  <c r="D102" i="3"/>
  <c r="H101" i="3"/>
  <c r="F101" i="3"/>
  <c r="D101" i="3"/>
  <c r="G100" i="3"/>
  <c r="F100" i="3"/>
  <c r="D100" i="3"/>
  <c r="H98" i="3"/>
  <c r="F98" i="3"/>
  <c r="D98" i="3"/>
  <c r="H97" i="3"/>
  <c r="F97" i="3"/>
  <c r="D97" i="3"/>
  <c r="H96" i="3"/>
  <c r="F96" i="3"/>
  <c r="D96" i="3"/>
  <c r="H95" i="3"/>
  <c r="F95" i="3"/>
  <c r="D95" i="3"/>
  <c r="H94" i="3"/>
  <c r="F94" i="3"/>
  <c r="D94" i="3"/>
  <c r="I99" i="3"/>
  <c r="G93" i="3"/>
  <c r="H87" i="3"/>
  <c r="H86" i="3"/>
  <c r="G23" i="3"/>
  <c r="G24" i="3" s="1"/>
  <c r="H82" i="3"/>
  <c r="G125" i="3"/>
  <c r="H71" i="3"/>
  <c r="G70" i="3"/>
  <c r="I87" i="3"/>
  <c r="F80" i="3"/>
  <c r="F78" i="3"/>
  <c r="F76" i="3"/>
  <c r="F74" i="3"/>
  <c r="F79" i="3"/>
  <c r="F77" i="3"/>
  <c r="F75" i="3"/>
  <c r="F73" i="3"/>
  <c r="F82" i="3"/>
  <c r="F84" i="3"/>
  <c r="F87" i="3"/>
  <c r="E80" i="3"/>
  <c r="E78" i="3"/>
  <c r="E76" i="3"/>
  <c r="E74" i="3"/>
  <c r="D7" i="3"/>
  <c r="D17" i="3" s="1"/>
  <c r="E83" i="3"/>
  <c r="D86" i="3"/>
  <c r="H127" i="3"/>
  <c r="I88" i="3"/>
  <c r="I78" i="3"/>
  <c r="I130" i="3"/>
  <c r="C119" i="3"/>
  <c r="I98" i="3"/>
  <c r="I80" i="3"/>
  <c r="I76" i="3"/>
  <c r="F127" i="3"/>
  <c r="D127" i="3"/>
  <c r="F126" i="3"/>
  <c r="D126" i="3"/>
  <c r="E125" i="3"/>
  <c r="H124" i="3"/>
  <c r="F124" i="3"/>
  <c r="I116" i="3"/>
  <c r="I115" i="3"/>
  <c r="F115" i="3"/>
  <c r="G102" i="3"/>
  <c r="I101" i="3"/>
  <c r="E101" i="3"/>
  <c r="E98" i="3"/>
  <c r="G97" i="3"/>
  <c r="I96" i="3"/>
  <c r="E96" i="3"/>
  <c r="G95" i="3"/>
  <c r="I94" i="3"/>
  <c r="E94" i="3"/>
  <c r="E77" i="3"/>
  <c r="I74" i="3"/>
  <c r="E73" i="3"/>
  <c r="G71" i="3"/>
  <c r="D71" i="3"/>
  <c r="E70" i="3"/>
  <c r="E7" i="3"/>
  <c r="E86" i="3"/>
  <c r="E88" i="3"/>
  <c r="D79" i="3"/>
  <c r="D77" i="3"/>
  <c r="D75" i="3"/>
  <c r="D73" i="3"/>
  <c r="D87" i="3"/>
  <c r="H84" i="3"/>
  <c r="D82" i="3"/>
  <c r="D84" i="3"/>
  <c r="H7" i="3"/>
  <c r="H70" i="3"/>
  <c r="H130" i="3"/>
  <c r="I127" i="3"/>
  <c r="H126" i="3"/>
  <c r="D124" i="3"/>
  <c r="G119" i="3"/>
  <c r="H116" i="3"/>
  <c r="D116" i="3"/>
  <c r="I84" i="3"/>
  <c r="G83" i="3"/>
  <c r="E82" i="3"/>
  <c r="E79" i="3"/>
  <c r="E75" i="3"/>
  <c r="G41" i="3"/>
  <c r="H93" i="3"/>
  <c r="E41" i="3"/>
  <c r="F93" i="3"/>
  <c r="C41" i="3"/>
  <c r="D93" i="3"/>
  <c r="G29" i="3"/>
  <c r="G117" i="3" s="1"/>
  <c r="H88" i="3"/>
  <c r="G18" i="3"/>
  <c r="G56" i="3"/>
  <c r="G60" i="3" s="1"/>
  <c r="G64" i="3" s="1"/>
  <c r="F7" i="3"/>
  <c r="F72" i="3" s="1"/>
  <c r="F71" i="3"/>
  <c r="F83" i="3"/>
  <c r="F86" i="3"/>
  <c r="F88" i="3"/>
  <c r="H51" i="3"/>
  <c r="H100" i="3"/>
  <c r="H79" i="3"/>
  <c r="H77" i="3"/>
  <c r="H75" i="3"/>
  <c r="H73" i="3"/>
  <c r="D119" i="3"/>
  <c r="I132" i="3" l="1"/>
  <c r="E72" i="3"/>
  <c r="F17" i="3"/>
  <c r="F23" i="3" s="1"/>
  <c r="D72" i="3"/>
  <c r="G114" i="3"/>
  <c r="C23" i="3"/>
  <c r="I23" i="3"/>
  <c r="I72" i="3"/>
  <c r="I119" i="3"/>
  <c r="C131" i="3"/>
  <c r="C18" i="3"/>
  <c r="I131" i="3"/>
  <c r="I56" i="3"/>
  <c r="I60" i="3" s="1"/>
  <c r="I64" i="3" s="1"/>
  <c r="E17" i="3"/>
  <c r="F81" i="3" s="1"/>
  <c r="E119" i="3"/>
  <c r="G72" i="3"/>
  <c r="G118" i="3"/>
  <c r="C115" i="3"/>
  <c r="C116" i="3"/>
  <c r="E115" i="3"/>
  <c r="E99" i="3"/>
  <c r="E116" i="3"/>
  <c r="G99" i="3"/>
  <c r="G115" i="3"/>
  <c r="G116" i="3"/>
  <c r="D99" i="3"/>
  <c r="F119" i="3"/>
  <c r="G30" i="3"/>
  <c r="H108" i="3"/>
  <c r="I108" i="3"/>
  <c r="F99" i="3"/>
  <c r="H72" i="3"/>
  <c r="H17" i="3"/>
  <c r="H119" i="3"/>
  <c r="H99" i="3"/>
  <c r="D18" i="3"/>
  <c r="D81" i="3"/>
  <c r="D132" i="3"/>
  <c r="D23" i="3"/>
  <c r="D56" i="3"/>
  <c r="D131" i="3"/>
  <c r="E81" i="3"/>
  <c r="F29" i="3"/>
  <c r="F24" i="3"/>
  <c r="G85" i="3"/>
  <c r="F18" i="3"/>
  <c r="F56" i="3"/>
  <c r="G81" i="3"/>
  <c r="F131" i="3"/>
  <c r="F132" i="3"/>
  <c r="C24" i="3" l="1"/>
  <c r="C29" i="3"/>
  <c r="I24" i="3"/>
  <c r="I29" i="3"/>
  <c r="E56" i="3"/>
  <c r="E132" i="3"/>
  <c r="E23" i="3"/>
  <c r="E18" i="3"/>
  <c r="E131" i="3"/>
  <c r="H131" i="3"/>
  <c r="H81" i="3"/>
  <c r="H18" i="3"/>
  <c r="H56" i="3"/>
  <c r="H60" i="3" s="1"/>
  <c r="H64" i="3" s="1"/>
  <c r="I81" i="3"/>
  <c r="H23" i="3"/>
  <c r="H132" i="3"/>
  <c r="K11" i="4"/>
  <c r="F60" i="3"/>
  <c r="F64" i="3" s="1"/>
  <c r="F30" i="3"/>
  <c r="K8" i="4"/>
  <c r="K9" i="4" s="1"/>
  <c r="F114" i="3"/>
  <c r="F117" i="3"/>
  <c r="F118" i="3"/>
  <c r="G89" i="3"/>
  <c r="C11" i="4"/>
  <c r="F11" i="4" s="1"/>
  <c r="D60" i="3"/>
  <c r="D64" i="3" s="1"/>
  <c r="D29" i="3"/>
  <c r="D85" i="3"/>
  <c r="D24" i="3"/>
  <c r="C114" i="3" l="1"/>
  <c r="C118" i="3"/>
  <c r="C117" i="3"/>
  <c r="C30" i="3"/>
  <c r="I117" i="3"/>
  <c r="I30" i="3"/>
  <c r="I114" i="3"/>
  <c r="I118" i="3"/>
  <c r="E29" i="3"/>
  <c r="F85" i="3"/>
  <c r="E24" i="3"/>
  <c r="E85" i="3"/>
  <c r="G11" i="4"/>
  <c r="J11" i="4" s="1"/>
  <c r="E60" i="3"/>
  <c r="E64" i="3" s="1"/>
  <c r="H85" i="3"/>
  <c r="I85" i="3"/>
  <c r="H29" i="3"/>
  <c r="H24" i="3"/>
  <c r="D30" i="3"/>
  <c r="D89" i="3"/>
  <c r="C8" i="4"/>
  <c r="D114" i="3"/>
  <c r="D117" i="3"/>
  <c r="D118" i="3"/>
  <c r="E89" i="3"/>
  <c r="E114" i="3" l="1"/>
  <c r="E118" i="3"/>
  <c r="G8" i="4"/>
  <c r="E117" i="3"/>
  <c r="E30" i="3"/>
  <c r="F89" i="3"/>
  <c r="I89" i="3"/>
  <c r="H30" i="3"/>
  <c r="H114" i="3"/>
  <c r="H118" i="3"/>
  <c r="H89" i="3"/>
  <c r="H117" i="3"/>
  <c r="F8" i="4"/>
  <c r="F9" i="4" s="1"/>
  <c r="C9" i="4"/>
  <c r="G9" i="4" l="1"/>
  <c r="J8" i="4"/>
  <c r="J9" i="4" s="1"/>
</calcChain>
</file>

<file path=xl/sharedStrings.xml><?xml version="1.0" encoding="utf-8"?>
<sst xmlns="http://schemas.openxmlformats.org/spreadsheetml/2006/main" count="158" uniqueCount="108">
  <si>
    <t>Immobilisations incorporelles</t>
  </si>
  <si>
    <t>Immobilisations corporelles</t>
  </si>
  <si>
    <t>Immobilisations financières</t>
  </si>
  <si>
    <t>Stocks</t>
  </si>
  <si>
    <t>Créances et emplois assimilés</t>
  </si>
  <si>
    <t>TOTAL ACTIF</t>
  </si>
  <si>
    <t>Clients avances reçues</t>
  </si>
  <si>
    <t>Fournisseurs d'exploitation</t>
  </si>
  <si>
    <t>Dettes fiscales</t>
  </si>
  <si>
    <t>Dettes sociales</t>
  </si>
  <si>
    <t>Autres dettes</t>
  </si>
  <si>
    <t>TOTAL PASSIF</t>
  </si>
  <si>
    <t>Autres produits</t>
  </si>
  <si>
    <t>Achats de marchandises</t>
  </si>
  <si>
    <t xml:space="preserve">Variation de stocks </t>
  </si>
  <si>
    <t>Autres achats</t>
  </si>
  <si>
    <t>Transport</t>
  </si>
  <si>
    <t>Services extérieurs</t>
  </si>
  <si>
    <t>Impôts et taxes assimilés</t>
  </si>
  <si>
    <t xml:space="preserve">Autres charges </t>
  </si>
  <si>
    <t>% du CA</t>
  </si>
  <si>
    <t>Charges de personnel</t>
  </si>
  <si>
    <t>Reprises de provisions et d'amortissements</t>
  </si>
  <si>
    <t>Transferts de charges</t>
  </si>
  <si>
    <t>RESULTAT D'EXPLOITATION</t>
  </si>
  <si>
    <t>Résultat financier</t>
  </si>
  <si>
    <t>RESULTAT NET</t>
  </si>
  <si>
    <t>Chiffre d'affaires (CA)</t>
  </si>
  <si>
    <t>PRODUITS D'EXPLOITATION</t>
  </si>
  <si>
    <t>EXCEDENT BRUT D'EXPLOITATION (EBE)</t>
  </si>
  <si>
    <t>% CA</t>
  </si>
  <si>
    <t>Dotations aux amortissements et aux provisions</t>
  </si>
  <si>
    <t>Résultat hors activités ordinaires (H.A.O)</t>
  </si>
  <si>
    <t>Impôt sur le résultat</t>
  </si>
  <si>
    <t>BILAN (en millions de FCFA)</t>
  </si>
  <si>
    <t>Trésorerie - Actif</t>
  </si>
  <si>
    <t>Capitaux propres</t>
  </si>
  <si>
    <t>Dettes financières et ressources assimilées</t>
  </si>
  <si>
    <t>Trésorerie - Passif</t>
  </si>
  <si>
    <t>INFORMATIONS COMPLEMENTAIRES (en millions de FCFA)</t>
  </si>
  <si>
    <t>Capacité d'autofinancement (CAF)</t>
  </si>
  <si>
    <t>Distribution de dividendes dans l'exercice</t>
  </si>
  <si>
    <t>Variation de BFR</t>
  </si>
  <si>
    <t>Investissements (I)</t>
  </si>
  <si>
    <t>Remboursements</t>
  </si>
  <si>
    <t>Nouveaux emprunts</t>
  </si>
  <si>
    <t>Augmentation de capital / Subvention</t>
  </si>
  <si>
    <t>Variation de Trésorerie</t>
  </si>
  <si>
    <t>TAUX DE CROISSANCE - BILAN (en %)</t>
  </si>
  <si>
    <t>RATIOS</t>
  </si>
  <si>
    <t>Rentabilité</t>
  </si>
  <si>
    <t>Marge de profit (RN/CA) en %</t>
  </si>
  <si>
    <t>Rotation des actifs (CA/TA) en %</t>
  </si>
  <si>
    <t>Levier financier (TA/FP) en %</t>
  </si>
  <si>
    <t>Retour sur fonds propres (RN/FP) en %</t>
  </si>
  <si>
    <t>ROA (RN/TA) en %</t>
  </si>
  <si>
    <t>Charges d'exploitation/Produits d'exploitation en %</t>
  </si>
  <si>
    <t>Liquidité</t>
  </si>
  <si>
    <t>Ratio de liquidité générale (AC/PC) en %</t>
  </si>
  <si>
    <t>Ratio de liquidité de l'actif (AC/TA) en %</t>
  </si>
  <si>
    <t>Couverture des stocks (en jours d'achats)</t>
  </si>
  <si>
    <t>Rotation des stocks (en nombre de fois / an)</t>
  </si>
  <si>
    <t>Flexibilité financière</t>
  </si>
  <si>
    <t>Notes</t>
  </si>
  <si>
    <t>(2) Dette financière nette =  Dette financière + trésorerie passif - trésorerie actif</t>
  </si>
  <si>
    <t>(3) Taux de TVA utilisé 18%</t>
  </si>
  <si>
    <t>CAF = Capacité d'autofinancement</t>
  </si>
  <si>
    <t>RN = Résultat Net</t>
  </si>
  <si>
    <t>CA = Chiffre d'affaires</t>
  </si>
  <si>
    <t>TA = Total Actif</t>
  </si>
  <si>
    <t>FP = Fonds Propres</t>
  </si>
  <si>
    <t>AC = Actif Circulant</t>
  </si>
  <si>
    <t>PC = Passif Circulant</t>
  </si>
  <si>
    <t>CONTRIBUTIONS DES ENTITES FUSIONNEES (en millions de FCFA)</t>
  </si>
  <si>
    <t>CFAO</t>
  </si>
  <si>
    <t>SARI</t>
  </si>
  <si>
    <t>CIDP</t>
  </si>
  <si>
    <t>TOTAL</t>
  </si>
  <si>
    <t>Note: seuls les comptes 2012 sont consolidés</t>
  </si>
  <si>
    <t>(1) Flux libres de tout engagement opérationnel pouvant servir la dette</t>
  </si>
  <si>
    <t>PDM 2016</t>
  </si>
  <si>
    <t>PDM 2015</t>
  </si>
  <si>
    <t>Toyota</t>
  </si>
  <si>
    <t>Mitsubishi</t>
  </si>
  <si>
    <t>Peugeot</t>
  </si>
  <si>
    <t>Citroên</t>
  </si>
  <si>
    <t>Fuso</t>
  </si>
  <si>
    <t>Toyota Trucks</t>
  </si>
  <si>
    <t>Isuzu Trucks</t>
  </si>
  <si>
    <t>Marque</t>
  </si>
  <si>
    <t>Concessionnaire</t>
  </si>
  <si>
    <t>4X4</t>
  </si>
  <si>
    <t>Pick up</t>
  </si>
  <si>
    <t>Passenger Car</t>
  </si>
  <si>
    <t>Trucks &amp; Bus</t>
  </si>
  <si>
    <t>Commercial Véhicule</t>
  </si>
  <si>
    <t>PDM 2017</t>
  </si>
  <si>
    <r>
      <t xml:space="preserve">Free Cash Flow (FCF) </t>
    </r>
    <r>
      <rPr>
        <b/>
        <sz val="12"/>
        <color indexed="23"/>
        <rFont val="Garamond"/>
        <family val="1"/>
      </rPr>
      <t>(1)</t>
    </r>
  </si>
  <si>
    <r>
      <t xml:space="preserve">Dette financière nette </t>
    </r>
    <r>
      <rPr>
        <b/>
        <sz val="12"/>
        <color indexed="23"/>
        <rFont val="Garamond"/>
        <family val="1"/>
      </rPr>
      <t>(2)</t>
    </r>
  </si>
  <si>
    <r>
      <t xml:space="preserve">Délais clients (en jours de CA) </t>
    </r>
    <r>
      <rPr>
        <sz val="12"/>
        <color indexed="23"/>
        <rFont val="Garamond"/>
        <family val="1"/>
      </rPr>
      <t>(3)</t>
    </r>
  </si>
  <si>
    <r>
      <t xml:space="preserve">Délais fournisseurs (en jours d'achats) </t>
    </r>
    <r>
      <rPr>
        <sz val="12"/>
        <color indexed="23"/>
        <rFont val="Garamond"/>
        <family val="1"/>
      </rPr>
      <t>(3)</t>
    </r>
  </si>
  <si>
    <t>Couverture des charges d'intérêt = EBE/intérêts financiers (en x)</t>
  </si>
  <si>
    <t>Gearing = (Dette fi + Tréso Passif)/FP (en %)</t>
  </si>
  <si>
    <t xml:space="preserve">Couverture du stock de dette = (Dette fi + Tréso Passif)/EBE (en x) </t>
  </si>
  <si>
    <t xml:space="preserve">   </t>
  </si>
  <si>
    <t>CFAO MOTORS CI</t>
  </si>
  <si>
    <t>COMPTE DE RESULTATS (en millions de FCFA)</t>
  </si>
  <si>
    <t>TAUX DE CROISSANCE - COMPTE DE RESULTATS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</si>
</sst>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\-??\ _€_-;_-@_-"/>
    <numFmt numFmtId="165" formatCode="_-* #,##0\ _€_-;\-* #,##0\ _€_-;_-* \-??\ _€_-;_-@_-"/>
    <numFmt numFmtId="166" formatCode="0.0%"/>
    <numFmt numFmtId="167" formatCode="\+#,###;\-#,###;&quot;On Forecast&quot;"/>
    <numFmt numFmtId="168" formatCode="#,##0.0"/>
    <numFmt numFmtId="169" formatCode="#,##0.000"/>
    <numFmt numFmtId="170" formatCode="0.0"/>
    <numFmt numFmtId="171" formatCode="#,##0.0\x"/>
    <numFmt numFmtId="172" formatCode="#,##0\x"/>
    <numFmt numFmtId="173" formatCode="_-* #,##0.00\ _€_-;\-* #,##0.00\ _€_-;_-* &quot;-&quot;??\ _€_-;_-@_-"/>
  </numFmts>
  <fonts count="26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name val="Calibri"/>
      <family val="2"/>
    </font>
    <font>
      <i/>
      <sz val="11"/>
      <color indexed="23"/>
      <name val="Calibri"/>
      <family val="2"/>
    </font>
    <font>
      <b/>
      <i/>
      <sz val="11"/>
      <color indexed="23"/>
      <name val="Calibri"/>
      <family val="2"/>
    </font>
    <font>
      <i/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i/>
      <sz val="12"/>
      <color indexed="8"/>
      <name val="Garamond"/>
      <family val="1"/>
    </font>
    <font>
      <b/>
      <sz val="12"/>
      <color indexed="23"/>
      <name val="Garamond"/>
      <family val="1"/>
    </font>
    <font>
      <sz val="12"/>
      <color indexed="23"/>
      <name val="Garamond"/>
      <family val="1"/>
    </font>
    <font>
      <sz val="11"/>
      <color indexed="8"/>
      <name val="Garamond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b/>
      <sz val="14"/>
      <color rgb="FFC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40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ashed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164" fontId="12" fillId="0" borderId="0" applyFill="0" applyBorder="0" applyAlignment="0" applyProtection="0"/>
    <xf numFmtId="173" fontId="20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2" fillId="0" borderId="0" applyFill="0" applyBorder="0" applyAlignment="0" applyProtection="0"/>
    <xf numFmtId="9" fontId="1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3" fontId="0" fillId="0" borderId="0" xfId="0" applyNumberFormat="1" applyBorder="1"/>
    <xf numFmtId="0" fontId="4" fillId="0" borderId="0" xfId="0" applyFont="1"/>
    <xf numFmtId="0" fontId="3" fillId="0" borderId="0" xfId="0" applyFont="1"/>
    <xf numFmtId="0" fontId="6" fillId="2" borderId="2" xfId="0" applyFont="1" applyFill="1" applyBorder="1"/>
    <xf numFmtId="14" fontId="3" fillId="2" borderId="3" xfId="0" applyNumberFormat="1" applyFont="1" applyFill="1" applyBorder="1"/>
    <xf numFmtId="165" fontId="3" fillId="0" borderId="0" xfId="1" applyNumberFormat="1" applyFont="1" applyFill="1" applyBorder="1" applyAlignment="1" applyProtection="1"/>
    <xf numFmtId="0" fontId="2" fillId="0" borderId="4" xfId="0" applyFont="1" applyBorder="1"/>
    <xf numFmtId="3" fontId="0" fillId="0" borderId="4" xfId="0" applyNumberFormat="1" applyBorder="1"/>
    <xf numFmtId="3" fontId="4" fillId="0" borderId="5" xfId="0" applyNumberFormat="1" applyFont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6" fontId="0" fillId="0" borderId="4" xfId="0" applyNumberFormat="1" applyBorder="1"/>
    <xf numFmtId="166" fontId="0" fillId="0" borderId="0" xfId="0" applyNumberFormat="1" applyBorder="1"/>
    <xf numFmtId="166" fontId="4" fillId="0" borderId="5" xfId="0" applyNumberFormat="1" applyFont="1" applyBorder="1"/>
    <xf numFmtId="0" fontId="7" fillId="0" borderId="0" xfId="0" applyFont="1"/>
    <xf numFmtId="0" fontId="8" fillId="0" borderId="4" xfId="0" applyFont="1" applyBorder="1"/>
    <xf numFmtId="3" fontId="7" fillId="0" borderId="4" xfId="0" applyNumberFormat="1" applyFont="1" applyBorder="1"/>
    <xf numFmtId="3" fontId="7" fillId="0" borderId="0" xfId="0" applyNumberFormat="1" applyFont="1" applyBorder="1"/>
    <xf numFmtId="3" fontId="9" fillId="0" borderId="5" xfId="0" applyNumberFormat="1" applyFont="1" applyBorder="1"/>
    <xf numFmtId="0" fontId="8" fillId="0" borderId="6" xfId="0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9" fillId="0" borderId="8" xfId="0" applyNumberFormat="1" applyFont="1" applyBorder="1"/>
    <xf numFmtId="0" fontId="8" fillId="0" borderId="0" xfId="0" applyFont="1" applyBorder="1"/>
    <xf numFmtId="3" fontId="9" fillId="0" borderId="0" xfId="0" applyNumberFormat="1" applyFont="1" applyBorder="1"/>
    <xf numFmtId="0" fontId="10" fillId="0" borderId="0" xfId="0" applyFont="1"/>
    <xf numFmtId="169" fontId="10" fillId="0" borderId="0" xfId="0" applyNumberFormat="1" applyFont="1"/>
    <xf numFmtId="169" fontId="11" fillId="0" borderId="0" xfId="0" applyNumberFormat="1" applyFont="1"/>
    <xf numFmtId="3" fontId="11" fillId="0" borderId="0" xfId="0" applyNumberFormat="1" applyFont="1"/>
    <xf numFmtId="0" fontId="0" fillId="0" borderId="9" xfId="0" applyBorder="1"/>
    <xf numFmtId="0" fontId="2" fillId="0" borderId="9" xfId="0" applyFont="1" applyBorder="1"/>
    <xf numFmtId="166" fontId="12" fillId="0" borderId="0" xfId="6" applyNumberFormat="1"/>
    <xf numFmtId="166" fontId="12" fillId="0" borderId="9" xfId="6" applyNumberFormat="1" applyBorder="1"/>
    <xf numFmtId="166" fontId="12" fillId="0" borderId="9" xfId="6" applyNumberFormat="1" applyFill="1" applyBorder="1"/>
    <xf numFmtId="166" fontId="0" fillId="0" borderId="9" xfId="0" applyNumberFormat="1" applyBorder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3" fontId="13" fillId="0" borderId="0" xfId="0" applyNumberFormat="1" applyFont="1" applyBorder="1"/>
    <xf numFmtId="3" fontId="13" fillId="0" borderId="10" xfId="0" applyNumberFormat="1" applyFont="1" applyBorder="1"/>
    <xf numFmtId="0" fontId="15" fillId="0" borderId="0" xfId="0" applyFont="1"/>
    <xf numFmtId="3" fontId="13" fillId="0" borderId="0" xfId="0" applyNumberFormat="1" applyFont="1"/>
    <xf numFmtId="14" fontId="14" fillId="0" borderId="0" xfId="0" applyNumberFormat="1" applyFont="1" applyFill="1" applyBorder="1"/>
    <xf numFmtId="3" fontId="13" fillId="0" borderId="0" xfId="0" applyNumberFormat="1" applyFont="1" applyFill="1" applyBorder="1"/>
    <xf numFmtId="167" fontId="13" fillId="0" borderId="0" xfId="0" applyNumberFormat="1" applyFont="1" applyBorder="1"/>
    <xf numFmtId="3" fontId="14" fillId="0" borderId="0" xfId="0" applyNumberFormat="1" applyFont="1" applyFill="1" applyBorder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Border="1"/>
    <xf numFmtId="168" fontId="21" fillId="0" borderId="0" xfId="0" applyNumberFormat="1" applyFont="1" applyBorder="1"/>
    <xf numFmtId="0" fontId="13" fillId="3" borderId="0" xfId="0" applyFont="1" applyFill="1" applyBorder="1"/>
    <xf numFmtId="3" fontId="14" fillId="4" borderId="11" xfId="0" applyNumberFormat="1" applyFont="1" applyFill="1" applyBorder="1"/>
    <xf numFmtId="3" fontId="13" fillId="5" borderId="0" xfId="0" applyNumberFormat="1" applyFont="1" applyFill="1" applyBorder="1"/>
    <xf numFmtId="3" fontId="14" fillId="4" borderId="1" xfId="0" applyNumberFormat="1" applyFont="1" applyFill="1" applyBorder="1"/>
    <xf numFmtId="166" fontId="15" fillId="4" borderId="0" xfId="6" applyNumberFormat="1" applyFont="1" applyFill="1" applyBorder="1" applyAlignment="1" applyProtection="1"/>
    <xf numFmtId="3" fontId="14" fillId="4" borderId="0" xfId="0" applyNumberFormat="1" applyFont="1" applyFill="1" applyBorder="1"/>
    <xf numFmtId="3" fontId="14" fillId="4" borderId="12" xfId="0" applyNumberFormat="1" applyFont="1" applyFill="1" applyBorder="1"/>
    <xf numFmtId="0" fontId="13" fillId="3" borderId="13" xfId="0" applyFont="1" applyFill="1" applyBorder="1"/>
    <xf numFmtId="0" fontId="13" fillId="3" borderId="14" xfId="0" applyFont="1" applyFill="1" applyBorder="1"/>
    <xf numFmtId="0" fontId="13" fillId="3" borderId="15" xfId="0" applyFont="1" applyFill="1" applyBorder="1"/>
    <xf numFmtId="0" fontId="13" fillId="3" borderId="16" xfId="0" applyFont="1" applyFill="1" applyBorder="1"/>
    <xf numFmtId="0" fontId="13" fillId="3" borderId="17" xfId="0" applyFont="1" applyFill="1" applyBorder="1"/>
    <xf numFmtId="0" fontId="22" fillId="6" borderId="13" xfId="0" applyFont="1" applyFill="1" applyBorder="1"/>
    <xf numFmtId="14" fontId="23" fillId="6" borderId="14" xfId="0" applyNumberFormat="1" applyFont="1" applyFill="1" applyBorder="1"/>
    <xf numFmtId="14" fontId="23" fillId="6" borderId="18" xfId="0" applyNumberFormat="1" applyFont="1" applyFill="1" applyBorder="1"/>
    <xf numFmtId="0" fontId="13" fillId="0" borderId="15" xfId="0" applyFont="1" applyBorder="1"/>
    <xf numFmtId="3" fontId="13" fillId="0" borderId="19" xfId="0" applyNumberFormat="1" applyFont="1" applyBorder="1"/>
    <xf numFmtId="0" fontId="14" fillId="4" borderId="15" xfId="0" applyFont="1" applyFill="1" applyBorder="1"/>
    <xf numFmtId="3" fontId="14" fillId="4" borderId="19" xfId="0" applyNumberFormat="1" applyFont="1" applyFill="1" applyBorder="1"/>
    <xf numFmtId="0" fontId="13" fillId="0" borderId="15" xfId="0" applyFont="1" applyBorder="1" applyAlignment="1">
      <alignment horizontal="left"/>
    </xf>
    <xf numFmtId="168" fontId="13" fillId="0" borderId="19" xfId="0" applyNumberFormat="1" applyFont="1" applyBorder="1"/>
    <xf numFmtId="0" fontId="13" fillId="0" borderId="16" xfId="0" applyFont="1" applyBorder="1"/>
    <xf numFmtId="168" fontId="13" fillId="0" borderId="17" xfId="0" applyNumberFormat="1" applyFont="1" applyBorder="1"/>
    <xf numFmtId="168" fontId="13" fillId="0" borderId="20" xfId="0" applyNumberFormat="1" applyFont="1" applyBorder="1"/>
    <xf numFmtId="0" fontId="13" fillId="5" borderId="15" xfId="0" applyFont="1" applyFill="1" applyBorder="1"/>
    <xf numFmtId="3" fontId="13" fillId="5" borderId="19" xfId="0" applyNumberFormat="1" applyFont="1" applyFill="1" applyBorder="1"/>
    <xf numFmtId="0" fontId="13" fillId="0" borderId="15" xfId="0" applyFont="1" applyFill="1" applyBorder="1"/>
    <xf numFmtId="3" fontId="13" fillId="0" borderId="19" xfId="0" applyNumberFormat="1" applyFont="1" applyFill="1" applyBorder="1"/>
    <xf numFmtId="0" fontId="23" fillId="6" borderId="14" xfId="0" applyFont="1" applyFill="1" applyBorder="1"/>
    <xf numFmtId="0" fontId="23" fillId="6" borderId="18" xfId="0" applyFont="1" applyFill="1" applyBorder="1"/>
    <xf numFmtId="0" fontId="13" fillId="0" borderId="16" xfId="0" applyFont="1" applyBorder="1" applyAlignment="1">
      <alignment horizontal="left"/>
    </xf>
    <xf numFmtId="168" fontId="21" fillId="0" borderId="17" xfId="0" applyNumberFormat="1" applyFont="1" applyBorder="1"/>
    <xf numFmtId="0" fontId="13" fillId="0" borderId="15" xfId="0" applyFont="1" applyBorder="1" applyAlignment="1">
      <alignment horizontal="left" indent="1"/>
    </xf>
    <xf numFmtId="167" fontId="13" fillId="0" borderId="19" xfId="0" applyNumberFormat="1" applyFont="1" applyBorder="1"/>
    <xf numFmtId="0" fontId="14" fillId="4" borderId="15" xfId="0" applyFont="1" applyFill="1" applyBorder="1" applyAlignment="1">
      <alignment horizontal="left"/>
    </xf>
    <xf numFmtId="3" fontId="14" fillId="4" borderId="21" xfId="0" applyNumberFormat="1" applyFont="1" applyFill="1" applyBorder="1"/>
    <xf numFmtId="3" fontId="13" fillId="0" borderId="19" xfId="0" applyNumberFormat="1" applyFont="1" applyBorder="1" applyAlignment="1">
      <alignment horizontal="right"/>
    </xf>
    <xf numFmtId="0" fontId="14" fillId="4" borderId="22" xfId="0" applyFont="1" applyFill="1" applyBorder="1"/>
    <xf numFmtId="3" fontId="14" fillId="4" borderId="23" xfId="0" applyNumberFormat="1" applyFont="1" applyFill="1" applyBorder="1"/>
    <xf numFmtId="0" fontId="14" fillId="4" borderId="24" xfId="0" applyFont="1" applyFill="1" applyBorder="1"/>
    <xf numFmtId="3" fontId="14" fillId="4" borderId="25" xfId="0" applyNumberFormat="1" applyFont="1" applyFill="1" applyBorder="1"/>
    <xf numFmtId="3" fontId="14" fillId="4" borderId="26" xfId="0" applyNumberFormat="1" applyFont="1" applyFill="1" applyBorder="1"/>
    <xf numFmtId="0" fontId="13" fillId="0" borderId="27" xfId="0" applyFont="1" applyBorder="1"/>
    <xf numFmtId="3" fontId="13" fillId="0" borderId="28" xfId="0" applyNumberFormat="1" applyFont="1" applyBorder="1"/>
    <xf numFmtId="0" fontId="14" fillId="4" borderId="29" xfId="0" applyFont="1" applyFill="1" applyBorder="1"/>
    <xf numFmtId="3" fontId="14" fillId="4" borderId="30" xfId="0" applyNumberFormat="1" applyFont="1" applyFill="1" applyBorder="1"/>
    <xf numFmtId="0" fontId="15" fillId="4" borderId="15" xfId="0" applyFont="1" applyFill="1" applyBorder="1"/>
    <xf numFmtId="166" fontId="15" fillId="4" borderId="19" xfId="6" applyNumberFormat="1" applyFont="1" applyFill="1" applyBorder="1" applyAlignment="1" applyProtection="1"/>
    <xf numFmtId="0" fontId="15" fillId="4" borderId="16" xfId="0" applyFont="1" applyFill="1" applyBorder="1"/>
    <xf numFmtId="166" fontId="15" fillId="4" borderId="17" xfId="6" applyNumberFormat="1" applyFont="1" applyFill="1" applyBorder="1" applyAlignment="1" applyProtection="1"/>
    <xf numFmtId="166" fontId="15" fillId="4" borderId="20" xfId="6" applyNumberFormat="1" applyFont="1" applyFill="1" applyBorder="1" applyAlignment="1" applyProtection="1"/>
    <xf numFmtId="2" fontId="13" fillId="0" borderId="0" xfId="0" applyNumberFormat="1" applyFont="1"/>
    <xf numFmtId="170" fontId="13" fillId="0" borderId="0" xfId="0" applyNumberFormat="1" applyFont="1"/>
    <xf numFmtId="172" fontId="13" fillId="0" borderId="0" xfId="0" applyNumberFormat="1" applyFont="1" applyBorder="1"/>
    <xf numFmtId="9" fontId="18" fillId="0" borderId="0" xfId="6" applyFont="1" applyBorder="1"/>
    <xf numFmtId="172" fontId="13" fillId="0" borderId="19" xfId="0" applyNumberFormat="1" applyFont="1" applyBorder="1"/>
    <xf numFmtId="171" fontId="13" fillId="0" borderId="17" xfId="0" applyNumberFormat="1" applyFont="1" applyBorder="1"/>
    <xf numFmtId="171" fontId="13" fillId="0" borderId="20" xfId="0" applyNumberFormat="1" applyFont="1" applyBorder="1"/>
    <xf numFmtId="3" fontId="14" fillId="4" borderId="14" xfId="0" applyNumberFormat="1" applyFont="1" applyFill="1" applyBorder="1"/>
    <xf numFmtId="0" fontId="24" fillId="4" borderId="14" xfId="0" applyNumberFormat="1" applyFont="1" applyFill="1" applyBorder="1"/>
    <xf numFmtId="14" fontId="23" fillId="6" borderId="14" xfId="0" applyNumberFormat="1" applyFont="1" applyFill="1" applyBorder="1"/>
    <xf numFmtId="0" fontId="24" fillId="4" borderId="15" xfId="0" applyFont="1" applyFill="1" applyBorder="1"/>
    <xf numFmtId="0" fontId="24" fillId="4" borderId="0" xfId="0" applyNumberFormat="1" applyFont="1" applyFill="1" applyBorder="1"/>
    <xf numFmtId="0" fontId="24" fillId="4" borderId="19" xfId="0" applyNumberFormat="1" applyFont="1" applyFill="1" applyBorder="1"/>
    <xf numFmtId="3" fontId="14" fillId="4" borderId="20" xfId="0" applyNumberFormat="1" applyFont="1" applyFill="1" applyBorder="1"/>
    <xf numFmtId="0" fontId="14" fillId="4" borderId="16" xfId="0" applyFont="1" applyFill="1" applyBorder="1"/>
    <xf numFmtId="3" fontId="14" fillId="4" borderId="17" xfId="0" applyNumberFormat="1" applyFont="1" applyFill="1" applyBorder="1"/>
    <xf numFmtId="170" fontId="18" fillId="0" borderId="0" xfId="6" applyNumberFormat="1" applyFont="1" applyBorder="1"/>
    <xf numFmtId="170" fontId="18" fillId="0" borderId="19" xfId="6" applyNumberFormat="1" applyFont="1" applyBorder="1"/>
    <xf numFmtId="0" fontId="13" fillId="3" borderId="15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4" fontId="3" fillId="2" borderId="31" xfId="0" applyNumberFormat="1" applyFont="1" applyFill="1" applyBorder="1" applyAlignment="1">
      <alignment horizontal="center"/>
    </xf>
    <xf numFmtId="0" fontId="25" fillId="0" borderId="0" xfId="0" applyFont="1"/>
  </cellXfs>
  <cellStyles count="8">
    <cellStyle name="Milliers" xfId="1" builtinId="3"/>
    <cellStyle name="Millier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5" xfId="5" xr:uid="{00000000-0005-0000-0000-000005000000}"/>
    <cellStyle name="Pourcentage" xfId="6" builtinId="5"/>
    <cellStyle name="Pourcentage 2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089B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C13-DA48-86BA-3393D4C6F8C5}"/>
              </c:ext>
            </c:extLst>
          </c:dPt>
          <c:dPt>
            <c:idx val="1"/>
            <c:bubble3D val="0"/>
            <c:spPr>
              <a:solidFill>
                <a:srgbClr val="D26E2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C13-DA48-86BA-3393D4C6F8C5}"/>
              </c:ext>
            </c:extLst>
          </c:dPt>
          <c:dPt>
            <c:idx val="2"/>
            <c:bubble3D val="0"/>
            <c:spPr>
              <a:solidFill>
                <a:srgbClr val="9292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C13-DA48-86BA-3393D4C6F8C5}"/>
              </c:ext>
            </c:extLst>
          </c:dPt>
          <c:dPt>
            <c:idx val="3"/>
            <c:bubble3D val="0"/>
            <c:spPr>
              <a:solidFill>
                <a:srgbClr val="E2AA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C13-DA48-86BA-3393D4C6F8C5}"/>
              </c:ext>
            </c:extLst>
          </c:dPt>
          <c:dPt>
            <c:idx val="4"/>
            <c:bubble3D val="0"/>
            <c:spPr>
              <a:solidFill>
                <a:srgbClr val="3B64A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C13-DA48-86BA-3393D4C6F8C5}"/>
              </c:ext>
            </c:extLst>
          </c:dPt>
          <c:dPt>
            <c:idx val="5"/>
            <c:bubble3D val="0"/>
            <c:spPr>
              <a:solidFill>
                <a:srgbClr val="6299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C13-DA48-86BA-3393D4C6F8C5}"/>
              </c:ext>
            </c:extLst>
          </c:dPt>
          <c:dPt>
            <c:idx val="6"/>
            <c:bubble3D val="0"/>
            <c:spPr>
              <a:solidFill>
                <a:srgbClr val="97B9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C13-DA48-86BA-3393D4C6F8C5}"/>
              </c:ext>
            </c:extLst>
          </c:dPt>
          <c:dLbls>
            <c:dLbl>
              <c:idx val="3"/>
              <c:layout>
                <c:manualLayout>
                  <c:x val="-2.958394459247727E-2"/>
                  <c:y val="4.2231184516569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13-DA48-86BA-3393D4C6F8C5}"/>
                </c:ext>
              </c:extLst>
            </c:dLbl>
            <c:dLbl>
              <c:idx val="4"/>
              <c:layout>
                <c:manualLayout>
                  <c:x val="-1.3888888888888888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13-DA48-86BA-3393D4C6F8C5}"/>
                </c:ext>
              </c:extLst>
            </c:dLbl>
            <c:dLbl>
              <c:idx val="5"/>
              <c:layout>
                <c:manualLayout>
                  <c:x val="3.926908375996726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13-DA48-86BA-3393D4C6F8C5}"/>
                </c:ext>
              </c:extLst>
            </c:dLbl>
            <c:dLbl>
              <c:idx val="6"/>
              <c:layout>
                <c:manualLayout>
                  <c:x val="0.23055555555555557"/>
                  <c:y val="2.3148148148148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13-DA48-86BA-3393D4C6F8C5}"/>
                </c:ext>
              </c:extLst>
            </c:dLbl>
            <c:dLbl>
              <c:idx val="7"/>
              <c:layout>
                <c:manualLayout>
                  <c:x val="9.444444444444444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13-DA48-86BA-3393D4C6F8C5}"/>
                </c:ext>
              </c:extLst>
            </c:dLbl>
            <c:dLbl>
              <c:idx val="9"/>
              <c:layout>
                <c:manualLayout>
                  <c:x val="1.1111111111111162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13-DA48-86BA-3393D4C6F8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PDM!$B$3:$B$9</c:f>
              <c:strCache>
                <c:ptCount val="7"/>
                <c:pt idx="0">
                  <c:v>Toyota</c:v>
                </c:pt>
                <c:pt idx="1">
                  <c:v>Mitsubishi</c:v>
                </c:pt>
                <c:pt idx="2">
                  <c:v>Peugeot</c:v>
                </c:pt>
                <c:pt idx="3">
                  <c:v>Citroên</c:v>
                </c:pt>
                <c:pt idx="4">
                  <c:v>Fuso</c:v>
                </c:pt>
                <c:pt idx="5">
                  <c:v>Isuzu Trucks</c:v>
                </c:pt>
                <c:pt idx="6">
                  <c:v>Toyota Trucks</c:v>
                </c:pt>
              </c:strCache>
            </c:strRef>
          </c:cat>
          <c:val>
            <c:numRef>
              <c:f>PDM!$D$3:$D$9</c:f>
              <c:numCache>
                <c:formatCode>0.0%</c:formatCode>
                <c:ptCount val="7"/>
                <c:pt idx="0">
                  <c:v>0.186</c:v>
                </c:pt>
                <c:pt idx="1">
                  <c:v>9.5000000000000001E-2</c:v>
                </c:pt>
                <c:pt idx="2">
                  <c:v>4.5999999999999999E-2</c:v>
                </c:pt>
                <c:pt idx="3">
                  <c:v>0.03</c:v>
                </c:pt>
                <c:pt idx="4">
                  <c:v>1.9E-2</c:v>
                </c:pt>
                <c:pt idx="5">
                  <c:v>5.0000000000000001E-3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13-DA48-86BA-3393D4C6F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16-AD49-91A9-B78DCC718796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C16-AD49-91A9-B78DCC718796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C16-AD49-91A9-B78DCC718796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C16-AD49-91A9-B78DCC718796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C16-AD49-91A9-B78DCC71879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16-AD49-91A9-B78DCC718796}"/>
                </c:ext>
              </c:extLst>
            </c:dLbl>
            <c:dLbl>
              <c:idx val="2"/>
              <c:layout>
                <c:manualLayout>
                  <c:x val="1.3888888888888888E-2"/>
                  <c:y val="9.25925925925925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16-AD49-91A9-B78DCC718796}"/>
                </c:ext>
              </c:extLst>
            </c:dLbl>
            <c:dLbl>
              <c:idx val="4"/>
              <c:layout>
                <c:manualLayout>
                  <c:x val="0.21666666666666667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6-AD49-91A9-B78DCC7187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PDM!$B$12:$B$16</c:f>
              <c:strCache>
                <c:ptCount val="5"/>
                <c:pt idx="0">
                  <c:v>4X4</c:v>
                </c:pt>
                <c:pt idx="1">
                  <c:v>Pick up</c:v>
                </c:pt>
                <c:pt idx="2">
                  <c:v>Passenger Car</c:v>
                </c:pt>
                <c:pt idx="3">
                  <c:v>Trucks &amp; Bus</c:v>
                </c:pt>
                <c:pt idx="4">
                  <c:v>Commercial Véhicule</c:v>
                </c:pt>
              </c:strCache>
            </c:strRef>
          </c:cat>
          <c:val>
            <c:numRef>
              <c:f>PDM!$D$12:$D$16</c:f>
              <c:numCache>
                <c:formatCode>0.0%</c:formatCode>
                <c:ptCount val="5"/>
                <c:pt idx="0">
                  <c:v>0.14499999999999999</c:v>
                </c:pt>
                <c:pt idx="1">
                  <c:v>0.13600000000000001</c:v>
                </c:pt>
                <c:pt idx="2">
                  <c:v>6.25E-2</c:v>
                </c:pt>
                <c:pt idx="3">
                  <c:v>2.9000000000000001E-2</c:v>
                </c:pt>
                <c:pt idx="4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16-AD49-91A9-B78DCC718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19</xdr:row>
      <xdr:rowOff>63500</xdr:rowOff>
    </xdr:from>
    <xdr:to>
      <xdr:col>16</xdr:col>
      <xdr:colOff>76200</xdr:colOff>
      <xdr:row>34</xdr:row>
      <xdr:rowOff>88900</xdr:rowOff>
    </xdr:to>
    <xdr:graphicFrame macro="">
      <xdr:nvGraphicFramePr>
        <xdr:cNvPr id="1397" name="Graphique 2">
          <a:extLst>
            <a:ext uri="{FF2B5EF4-FFF2-40B4-BE49-F238E27FC236}">
              <a16:creationId xmlns:a16="http://schemas.microsoft.com/office/drawing/2014/main" id="{4BDD23BA-D8AB-9E49-A021-A39D5B1E4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101600</xdr:colOff>
      <xdr:row>4</xdr:row>
      <xdr:rowOff>101600</xdr:rowOff>
    </xdr:from>
    <xdr:to>
      <xdr:col>16</xdr:col>
      <xdr:colOff>88900</xdr:colOff>
      <xdr:row>18</xdr:row>
      <xdr:rowOff>152400</xdr:rowOff>
    </xdr:to>
    <xdr:graphicFrame macro="">
      <xdr:nvGraphicFramePr>
        <xdr:cNvPr id="1398" name="Graphique 3">
          <a:extLst>
            <a:ext uri="{FF2B5EF4-FFF2-40B4-BE49-F238E27FC236}">
              <a16:creationId xmlns:a16="http://schemas.microsoft.com/office/drawing/2014/main" id="{074CCA89-1E2C-6342-85DD-5B993A9CD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146"/>
  <sheetViews>
    <sheetView showGridLines="0" tabSelected="1" topLeftCell="B1" zoomScale="120" zoomScaleNormal="120" workbookViewId="0">
      <pane xSplit="6" ySplit="3" topLeftCell="H4" activePane="bottomRight" state="frozen"/>
      <selection activeCell="B1" sqref="B1"/>
      <selection pane="topRight" activeCell="H1" sqref="H1"/>
      <selection pane="bottomLeft" activeCell="B3" sqref="B3"/>
      <selection pane="bottomRight" activeCell="B69" sqref="B69"/>
    </sheetView>
  </sheetViews>
  <sheetFormatPr baseColWidth="10" defaultColWidth="10.85546875" defaultRowHeight="15.75" x14ac:dyDescent="0.25"/>
  <cols>
    <col min="1" max="1" width="10.85546875" style="40"/>
    <col min="2" max="2" width="67.28515625" style="40" customWidth="1"/>
    <col min="3" max="6" width="10.85546875" style="40" hidden="1" customWidth="1"/>
    <col min="7" max="7" width="14.140625" style="40" hidden="1" customWidth="1"/>
    <col min="8" max="8" width="12.42578125" style="40" hidden="1" customWidth="1"/>
    <col min="9" max="9" width="12" style="40" hidden="1" customWidth="1"/>
    <col min="10" max="12" width="12" style="40" bestFit="1" customWidth="1"/>
    <col min="13" max="13" width="12" style="41" bestFit="1" customWidth="1"/>
    <col min="14" max="14" width="12.28515625" style="40" bestFit="1" customWidth="1"/>
    <col min="15" max="17" width="11.85546875" style="40" customWidth="1"/>
    <col min="18" max="18" width="14.28515625" style="40" bestFit="1" customWidth="1"/>
    <col min="19" max="16384" width="10.85546875" style="40"/>
  </cols>
  <sheetData>
    <row r="1" spans="2:14" ht="18.75" x14ac:dyDescent="0.3">
      <c r="B1" s="127" t="s">
        <v>105</v>
      </c>
    </row>
    <row r="2" spans="2:14" x14ac:dyDescent="0.25">
      <c r="I2" s="41"/>
      <c r="L2" s="40" t="s">
        <v>104</v>
      </c>
    </row>
    <row r="3" spans="2:14" s="42" customFormat="1" x14ac:dyDescent="0.25">
      <c r="B3" s="67" t="s">
        <v>106</v>
      </c>
      <c r="C3" s="68">
        <v>40178</v>
      </c>
      <c r="D3" s="68">
        <v>40543</v>
      </c>
      <c r="E3" s="68">
        <v>40908</v>
      </c>
      <c r="F3" s="68">
        <v>41274</v>
      </c>
      <c r="G3" s="68">
        <v>41639</v>
      </c>
      <c r="H3" s="68">
        <v>42004</v>
      </c>
      <c r="I3" s="68">
        <v>42369</v>
      </c>
      <c r="J3" s="68">
        <v>42735</v>
      </c>
      <c r="K3" s="68">
        <v>43100</v>
      </c>
      <c r="L3" s="68">
        <v>43465</v>
      </c>
      <c r="M3" s="68">
        <v>43830</v>
      </c>
      <c r="N3" s="69">
        <v>44196</v>
      </c>
    </row>
    <row r="4" spans="2:14" x14ac:dyDescent="0.25">
      <c r="B4" s="7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80"/>
    </row>
    <row r="5" spans="2:14" x14ac:dyDescent="0.25">
      <c r="B5" s="74" t="s">
        <v>27</v>
      </c>
      <c r="C5" s="43" t="e">
        <f>#REF!</f>
        <v>#REF!</v>
      </c>
      <c r="D5" s="43" t="e">
        <f>#REF!</f>
        <v>#REF!</v>
      </c>
      <c r="E5" s="43" t="e">
        <f>#REF!</f>
        <v>#REF!</v>
      </c>
      <c r="F5" s="43" t="e">
        <f>#REF!</f>
        <v>#REF!</v>
      </c>
      <c r="G5" s="43" t="e">
        <f>#REF!</f>
        <v>#REF!</v>
      </c>
      <c r="H5" s="43" t="e">
        <f>#REF!</f>
        <v>#REF!</v>
      </c>
      <c r="I5" s="43" t="e">
        <f>#REF!</f>
        <v>#REF!</v>
      </c>
      <c r="J5" s="43">
        <v>65079.283129000003</v>
      </c>
      <c r="K5" s="43">
        <v>89981.777048000004</v>
      </c>
      <c r="L5" s="43">
        <v>97870.689715</v>
      </c>
      <c r="M5" s="43">
        <v>103289.818986</v>
      </c>
      <c r="N5" s="71">
        <v>99126.215809999994</v>
      </c>
    </row>
    <row r="6" spans="2:14" x14ac:dyDescent="0.25">
      <c r="B6" s="74" t="s">
        <v>12</v>
      </c>
      <c r="C6" s="43" t="e">
        <f>#REF!</f>
        <v>#REF!</v>
      </c>
      <c r="D6" s="43" t="e">
        <f>#REF!</f>
        <v>#REF!</v>
      </c>
      <c r="E6" s="43" t="e">
        <f>#REF!</f>
        <v>#REF!</v>
      </c>
      <c r="F6" s="43" t="e">
        <f>#REF!</f>
        <v>#REF!</v>
      </c>
      <c r="G6" s="43" t="e">
        <f>#REF!</f>
        <v>#REF!</v>
      </c>
      <c r="H6" s="43" t="e">
        <f>#REF!</f>
        <v>#REF!</v>
      </c>
      <c r="I6" s="43" t="e">
        <f>#REF!</f>
        <v>#REF!</v>
      </c>
      <c r="J6" s="43">
        <v>6396.2855840000002</v>
      </c>
      <c r="K6" s="43">
        <v>6948.0327180000004</v>
      </c>
      <c r="L6" s="43">
        <v>6815.4813089999998</v>
      </c>
      <c r="M6" s="43">
        <v>7420.5791859999999</v>
      </c>
      <c r="N6" s="71">
        <v>6753.0934719999996</v>
      </c>
    </row>
    <row r="7" spans="2:14" s="42" customFormat="1" x14ac:dyDescent="0.25">
      <c r="B7" s="89" t="s">
        <v>28</v>
      </c>
      <c r="C7" s="56" t="e">
        <f t="shared" ref="C7:J7" si="0">C6+C5</f>
        <v>#REF!</v>
      </c>
      <c r="D7" s="56" t="e">
        <f t="shared" si="0"/>
        <v>#REF!</v>
      </c>
      <c r="E7" s="56" t="e">
        <f t="shared" si="0"/>
        <v>#REF!</v>
      </c>
      <c r="F7" s="56" t="e">
        <f t="shared" si="0"/>
        <v>#REF!</v>
      </c>
      <c r="G7" s="56" t="e">
        <f t="shared" si="0"/>
        <v>#REF!</v>
      </c>
      <c r="H7" s="56" t="e">
        <f t="shared" si="0"/>
        <v>#REF!</v>
      </c>
      <c r="I7" s="56" t="e">
        <f>I6+I5</f>
        <v>#REF!</v>
      </c>
      <c r="J7" s="56">
        <v>71475.568713000001</v>
      </c>
      <c r="K7" s="56">
        <v>96929.809766000006</v>
      </c>
      <c r="L7" s="56">
        <v>104686.171024</v>
      </c>
      <c r="M7" s="56">
        <v>110710.398172</v>
      </c>
      <c r="N7" s="90">
        <v>105879.30928199999</v>
      </c>
    </row>
    <row r="8" spans="2:14" x14ac:dyDescent="0.25">
      <c r="B8" s="70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71"/>
    </row>
    <row r="9" spans="2:14" x14ac:dyDescent="0.25">
      <c r="B9" s="70" t="s">
        <v>13</v>
      </c>
      <c r="C9" s="43" t="e">
        <f>#REF!</f>
        <v>#REF!</v>
      </c>
      <c r="D9" s="43" t="e">
        <f>#REF!</f>
        <v>#REF!</v>
      </c>
      <c r="E9" s="43" t="e">
        <f>#REF!</f>
        <v>#REF!</v>
      </c>
      <c r="F9" s="43" t="e">
        <f>#REF!</f>
        <v>#REF!</v>
      </c>
      <c r="G9" s="43" t="e">
        <f>#REF!</f>
        <v>#REF!</v>
      </c>
      <c r="H9" s="43" t="e">
        <f>#REF!</f>
        <v>#REF!</v>
      </c>
      <c r="I9" s="43" t="e">
        <f>#REF!</f>
        <v>#REF!</v>
      </c>
      <c r="J9" s="43">
        <v>-49583.975183000002</v>
      </c>
      <c r="K9" s="43">
        <v>-69595.450555000003</v>
      </c>
      <c r="L9" s="43">
        <v>-76367.802832000001</v>
      </c>
      <c r="M9" s="43">
        <v>-88471.432633999997</v>
      </c>
      <c r="N9" s="71">
        <v>-76519.692817000003</v>
      </c>
    </row>
    <row r="10" spans="2:14" x14ac:dyDescent="0.25">
      <c r="B10" s="70" t="s">
        <v>14</v>
      </c>
      <c r="C10" s="43" t="e">
        <f>#REF!</f>
        <v>#REF!</v>
      </c>
      <c r="D10" s="43" t="e">
        <f>#REF!</f>
        <v>#REF!</v>
      </c>
      <c r="E10" s="43" t="e">
        <f>#REF!</f>
        <v>#REF!</v>
      </c>
      <c r="F10" s="43" t="e">
        <f>#REF!</f>
        <v>#REF!</v>
      </c>
      <c r="G10" s="43" t="e">
        <f>#REF!</f>
        <v>#REF!</v>
      </c>
      <c r="H10" s="43" t="e">
        <f>#REF!</f>
        <v>#REF!</v>
      </c>
      <c r="I10" s="43" t="e">
        <f>#REF!</f>
        <v>#REF!</v>
      </c>
      <c r="J10" s="43">
        <v>-1716.580946</v>
      </c>
      <c r="K10" s="43">
        <v>-3030.8737259999998</v>
      </c>
      <c r="L10" s="43">
        <v>-1237.7725579999999</v>
      </c>
      <c r="M10" s="43">
        <v>4319.139494</v>
      </c>
      <c r="N10" s="71">
        <v>-4225.9772739999999</v>
      </c>
    </row>
    <row r="11" spans="2:14" x14ac:dyDescent="0.25">
      <c r="B11" s="70" t="s">
        <v>15</v>
      </c>
      <c r="C11" s="43" t="e">
        <f>#REF!</f>
        <v>#REF!</v>
      </c>
      <c r="D11" s="43" t="e">
        <f>#REF!</f>
        <v>#REF!</v>
      </c>
      <c r="E11" s="43" t="e">
        <f>#REF!</f>
        <v>#REF!</v>
      </c>
      <c r="F11" s="43" t="e">
        <f>#REF!</f>
        <v>#REF!</v>
      </c>
      <c r="G11" s="43" t="e">
        <f>#REF!</f>
        <v>#REF!</v>
      </c>
      <c r="H11" s="43" t="e">
        <f>#REF!</f>
        <v>#REF!</v>
      </c>
      <c r="I11" s="43" t="e">
        <f>#REF!</f>
        <v>#REF!</v>
      </c>
      <c r="J11" s="43">
        <v>-322.83162600000003</v>
      </c>
      <c r="K11" s="43">
        <v>-432.85340400000001</v>
      </c>
      <c r="L11" s="43">
        <v>-454.13627700000001</v>
      </c>
      <c r="M11" s="43">
        <v>-458.84063900000001</v>
      </c>
      <c r="N11" s="71">
        <v>-475.13352700000002</v>
      </c>
    </row>
    <row r="12" spans="2:14" x14ac:dyDescent="0.25">
      <c r="B12" s="70" t="s">
        <v>16</v>
      </c>
      <c r="C12" s="43" t="e">
        <f>#REF!</f>
        <v>#REF!</v>
      </c>
      <c r="D12" s="43" t="e">
        <f>#REF!</f>
        <v>#REF!</v>
      </c>
      <c r="E12" s="43" t="e">
        <f>#REF!</f>
        <v>#REF!</v>
      </c>
      <c r="F12" s="43" t="e">
        <f>#REF!</f>
        <v>#REF!</v>
      </c>
      <c r="G12" s="43" t="e">
        <f>#REF!</f>
        <v>#REF!</v>
      </c>
      <c r="H12" s="43" t="e">
        <f>#REF!</f>
        <v>#REF!</v>
      </c>
      <c r="I12" s="43" t="e">
        <f>#REF!</f>
        <v>#REF!</v>
      </c>
      <c r="J12" s="43">
        <v>-91.371825999999999</v>
      </c>
      <c r="K12" s="43">
        <v>-172.125709</v>
      </c>
      <c r="L12" s="43">
        <v>-110.696389</v>
      </c>
      <c r="M12" s="43">
        <v>-110.329398</v>
      </c>
      <c r="N12" s="71">
        <v>-133.29846900000001</v>
      </c>
    </row>
    <row r="13" spans="2:14" x14ac:dyDescent="0.25">
      <c r="B13" s="70" t="s">
        <v>17</v>
      </c>
      <c r="C13" s="43" t="e">
        <f>#REF!</f>
        <v>#REF!</v>
      </c>
      <c r="D13" s="43" t="e">
        <f>#REF!</f>
        <v>#REF!</v>
      </c>
      <c r="E13" s="43" t="e">
        <f>#REF!</f>
        <v>#REF!</v>
      </c>
      <c r="F13" s="43" t="e">
        <f>#REF!</f>
        <v>#REF!</v>
      </c>
      <c r="G13" s="43" t="e">
        <f>#REF!</f>
        <v>#REF!</v>
      </c>
      <c r="H13" s="43" t="e">
        <f>#REF!</f>
        <v>#REF!</v>
      </c>
      <c r="I13" s="43" t="e">
        <f>#REF!</f>
        <v>#REF!</v>
      </c>
      <c r="J13" s="43">
        <v>-2847.8702149999999</v>
      </c>
      <c r="K13" s="43">
        <v>-4038.88069</v>
      </c>
      <c r="L13" s="43">
        <v>-4182.6844780000001</v>
      </c>
      <c r="M13" s="43">
        <v>-4383.7435759999998</v>
      </c>
      <c r="N13" s="71">
        <v>-4271.4441969999998</v>
      </c>
    </row>
    <row r="14" spans="2:14" x14ac:dyDescent="0.25">
      <c r="B14" s="70" t="s">
        <v>18</v>
      </c>
      <c r="C14" s="43" t="e">
        <f>#REF!</f>
        <v>#REF!</v>
      </c>
      <c r="D14" s="43" t="e">
        <f>#REF!</f>
        <v>#REF!</v>
      </c>
      <c r="E14" s="43" t="e">
        <f>#REF!</f>
        <v>#REF!</v>
      </c>
      <c r="F14" s="43" t="e">
        <f>#REF!</f>
        <v>#REF!</v>
      </c>
      <c r="G14" s="43" t="e">
        <f>#REF!</f>
        <v>#REF!</v>
      </c>
      <c r="H14" s="43" t="e">
        <f>#REF!</f>
        <v>#REF!</v>
      </c>
      <c r="I14" s="43" t="e">
        <f>#REF!</f>
        <v>#REF!</v>
      </c>
      <c r="J14" s="43">
        <v>-816.15739199999996</v>
      </c>
      <c r="K14" s="43">
        <v>-1080.1286090000001</v>
      </c>
      <c r="L14" s="43">
        <v>-997.35122799999999</v>
      </c>
      <c r="M14" s="43">
        <v>-1224.7220669999999</v>
      </c>
      <c r="N14" s="71">
        <v>-1108.5288559999999</v>
      </c>
    </row>
    <row r="15" spans="2:14" x14ac:dyDescent="0.25">
      <c r="B15" s="70" t="s">
        <v>19</v>
      </c>
      <c r="C15" s="43" t="e">
        <f>#REF!</f>
        <v>#REF!</v>
      </c>
      <c r="D15" s="43" t="e">
        <f>#REF!</f>
        <v>#REF!</v>
      </c>
      <c r="E15" s="43" t="e">
        <f>#REF!</f>
        <v>#REF!</v>
      </c>
      <c r="F15" s="43" t="e">
        <f>#REF!</f>
        <v>#REF!</v>
      </c>
      <c r="G15" s="43" t="e">
        <f>#REF!</f>
        <v>#REF!</v>
      </c>
      <c r="H15" s="43" t="e">
        <f>#REF!</f>
        <v>#REF!</v>
      </c>
      <c r="I15" s="43" t="e">
        <f>#REF!</f>
        <v>#REF!</v>
      </c>
      <c r="J15" s="43">
        <v>-6294.5345809999999</v>
      </c>
      <c r="K15" s="43">
        <v>-6785.95496</v>
      </c>
      <c r="L15" s="43">
        <v>-6846.2110979999998</v>
      </c>
      <c r="M15" s="43">
        <v>-6683.2665230000002</v>
      </c>
      <c r="N15" s="71">
        <v>-6940.0862219999999</v>
      </c>
    </row>
    <row r="16" spans="2:14" x14ac:dyDescent="0.25">
      <c r="B16" s="97" t="s">
        <v>21</v>
      </c>
      <c r="C16" s="44" t="e">
        <f>#REF!</f>
        <v>#REF!</v>
      </c>
      <c r="D16" s="44" t="e">
        <f>#REF!</f>
        <v>#REF!</v>
      </c>
      <c r="E16" s="44" t="e">
        <f>#REF!</f>
        <v>#REF!</v>
      </c>
      <c r="F16" s="44" t="e">
        <f>#REF!</f>
        <v>#REF!</v>
      </c>
      <c r="G16" s="44" t="e">
        <f>#REF!</f>
        <v>#REF!</v>
      </c>
      <c r="H16" s="44" t="e">
        <f>#REF!</f>
        <v>#REF!</v>
      </c>
      <c r="I16" s="44" t="e">
        <f>#REF!</f>
        <v>#REF!</v>
      </c>
      <c r="J16" s="44">
        <v>-3692.9302290000001</v>
      </c>
      <c r="K16" s="44">
        <v>-5418.0291580000003</v>
      </c>
      <c r="L16" s="44">
        <v>-5612.4509040000003</v>
      </c>
      <c r="M16" s="44">
        <v>-5580.1847150000003</v>
      </c>
      <c r="N16" s="98">
        <v>-6498.7306850000004</v>
      </c>
    </row>
    <row r="17" spans="2:15" s="42" customFormat="1" x14ac:dyDescent="0.25">
      <c r="B17" s="99" t="s">
        <v>29</v>
      </c>
      <c r="C17" s="58" t="e">
        <f t="shared" ref="C17:J17" si="1">SUM(C7:C16)</f>
        <v>#REF!</v>
      </c>
      <c r="D17" s="58" t="e">
        <f t="shared" si="1"/>
        <v>#REF!</v>
      </c>
      <c r="E17" s="58" t="e">
        <f t="shared" si="1"/>
        <v>#REF!</v>
      </c>
      <c r="F17" s="58" t="e">
        <f t="shared" si="1"/>
        <v>#REF!</v>
      </c>
      <c r="G17" s="58" t="e">
        <f t="shared" si="1"/>
        <v>#REF!</v>
      </c>
      <c r="H17" s="58" t="e">
        <f t="shared" si="1"/>
        <v>#REF!</v>
      </c>
      <c r="I17" s="58" t="e">
        <f>SUM(I7:I16)</f>
        <v>#REF!</v>
      </c>
      <c r="J17" s="58">
        <v>6109.3167150000008</v>
      </c>
      <c r="K17" s="58">
        <v>6375.5129550000065</v>
      </c>
      <c r="L17" s="58">
        <v>8877.0652599999921</v>
      </c>
      <c r="M17" s="58">
        <v>8117.0181140000032</v>
      </c>
      <c r="N17" s="100">
        <v>5706.417234999979</v>
      </c>
    </row>
    <row r="18" spans="2:15" s="45" customFormat="1" x14ac:dyDescent="0.25">
      <c r="B18" s="101" t="s">
        <v>30</v>
      </c>
      <c r="C18" s="59" t="e">
        <f t="shared" ref="C18:J18" si="2">C17/C5</f>
        <v>#REF!</v>
      </c>
      <c r="D18" s="59" t="e">
        <f t="shared" si="2"/>
        <v>#REF!</v>
      </c>
      <c r="E18" s="59" t="e">
        <f t="shared" si="2"/>
        <v>#REF!</v>
      </c>
      <c r="F18" s="59" t="e">
        <f t="shared" si="2"/>
        <v>#REF!</v>
      </c>
      <c r="G18" s="59" t="e">
        <f t="shared" si="2"/>
        <v>#REF!</v>
      </c>
      <c r="H18" s="59" t="e">
        <f t="shared" si="2"/>
        <v>#REF!</v>
      </c>
      <c r="I18" s="59" t="e">
        <f>I17/I5</f>
        <v>#REF!</v>
      </c>
      <c r="J18" s="59">
        <v>9.3874984807225476E-2</v>
      </c>
      <c r="K18" s="59">
        <v>7.0853379030279037E-2</v>
      </c>
      <c r="L18" s="59">
        <v>9.0701979171190647E-2</v>
      </c>
      <c r="M18" s="59">
        <v>7.8584880810955743E-2</v>
      </c>
      <c r="N18" s="102">
        <v>5.7567185313900662E-2</v>
      </c>
    </row>
    <row r="19" spans="2:15" x14ac:dyDescent="0.25">
      <c r="B19" s="70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71"/>
    </row>
    <row r="20" spans="2:15" x14ac:dyDescent="0.25">
      <c r="B20" s="70" t="s">
        <v>31</v>
      </c>
      <c r="C20" s="43" t="e">
        <f>#REF!</f>
        <v>#REF!</v>
      </c>
      <c r="D20" s="43" t="e">
        <f>#REF!</f>
        <v>#REF!</v>
      </c>
      <c r="E20" s="43" t="e">
        <f>#REF!</f>
        <v>#REF!</v>
      </c>
      <c r="F20" s="43" t="e">
        <f>#REF!</f>
        <v>#REF!</v>
      </c>
      <c r="G20" s="43" t="e">
        <f>#REF!</f>
        <v>#REF!</v>
      </c>
      <c r="H20" s="43" t="e">
        <f>#REF!</f>
        <v>#REF!</v>
      </c>
      <c r="I20" s="43" t="e">
        <f>#REF!</f>
        <v>#REF!</v>
      </c>
      <c r="J20" s="43">
        <v>-904.19157499999994</v>
      </c>
      <c r="K20" s="43">
        <v>-1112.524054</v>
      </c>
      <c r="L20" s="43">
        <v>-1334.588747</v>
      </c>
      <c r="M20" s="43">
        <v>-1061.7236660000001</v>
      </c>
      <c r="N20" s="71">
        <v>-1077.3112679999999</v>
      </c>
    </row>
    <row r="21" spans="2:15" x14ac:dyDescent="0.25">
      <c r="B21" s="70" t="s">
        <v>22</v>
      </c>
      <c r="C21" s="43" t="e">
        <f>#REF!</f>
        <v>#REF!</v>
      </c>
      <c r="D21" s="43" t="e">
        <f>#REF!</f>
        <v>#REF!</v>
      </c>
      <c r="E21" s="43" t="e">
        <f>#REF!</f>
        <v>#REF!</v>
      </c>
      <c r="F21" s="43" t="e">
        <f>#REF!</f>
        <v>#REF!</v>
      </c>
      <c r="G21" s="43" t="e">
        <f>#REF!</f>
        <v>#REF!</v>
      </c>
      <c r="H21" s="43" t="e">
        <f>#REF!</f>
        <v>#REF!</v>
      </c>
      <c r="I21" s="43" t="e">
        <f>#REF!</f>
        <v>#REF!</v>
      </c>
      <c r="J21" s="43">
        <v>174.82692900000001</v>
      </c>
      <c r="K21" s="43">
        <v>211.34346600000001</v>
      </c>
      <c r="L21" s="43">
        <v>159.53877299999999</v>
      </c>
      <c r="M21" s="43">
        <v>0</v>
      </c>
      <c r="N21" s="71">
        <v>67.432027000000005</v>
      </c>
    </row>
    <row r="22" spans="2:15" x14ac:dyDescent="0.25">
      <c r="B22" s="97" t="s">
        <v>23</v>
      </c>
      <c r="C22" s="44" t="e">
        <f>#REF!</f>
        <v>#REF!</v>
      </c>
      <c r="D22" s="44" t="e">
        <f>#REF!</f>
        <v>#REF!</v>
      </c>
      <c r="E22" s="44" t="e">
        <f>#REF!</f>
        <v>#REF!</v>
      </c>
      <c r="F22" s="44" t="e">
        <f>#REF!</f>
        <v>#REF!</v>
      </c>
      <c r="G22" s="44" t="e">
        <f>#REF!</f>
        <v>#REF!</v>
      </c>
      <c r="H22" s="44" t="e">
        <f>#REF!</f>
        <v>#REF!</v>
      </c>
      <c r="I22" s="44" t="e">
        <f>#REF!</f>
        <v>#REF!</v>
      </c>
      <c r="J22" s="44">
        <v>414.10971499999999</v>
      </c>
      <c r="K22" s="44">
        <v>466.766503</v>
      </c>
      <c r="L22" s="44">
        <v>625.941146</v>
      </c>
      <c r="M22" s="44">
        <v>427.588187</v>
      </c>
      <c r="N22" s="98">
        <v>753.47364400000004</v>
      </c>
    </row>
    <row r="23" spans="2:15" s="42" customFormat="1" x14ac:dyDescent="0.25">
      <c r="B23" s="99" t="s">
        <v>24</v>
      </c>
      <c r="C23" s="58" t="e">
        <f t="shared" ref="C23:J23" si="3">C22+C21+C20+C17</f>
        <v>#REF!</v>
      </c>
      <c r="D23" s="58" t="e">
        <f t="shared" si="3"/>
        <v>#REF!</v>
      </c>
      <c r="E23" s="58" t="e">
        <f t="shared" si="3"/>
        <v>#REF!</v>
      </c>
      <c r="F23" s="58" t="e">
        <f t="shared" si="3"/>
        <v>#REF!</v>
      </c>
      <c r="G23" s="58" t="e">
        <f t="shared" si="3"/>
        <v>#REF!</v>
      </c>
      <c r="H23" s="58" t="e">
        <f t="shared" si="3"/>
        <v>#REF!</v>
      </c>
      <c r="I23" s="58" t="e">
        <f>I22+I21+I20+I17</f>
        <v>#REF!</v>
      </c>
      <c r="J23" s="58">
        <v>5794.0617840000014</v>
      </c>
      <c r="K23" s="58">
        <v>5941.0988700000062</v>
      </c>
      <c r="L23" s="58">
        <v>8327.9564319999918</v>
      </c>
      <c r="M23" s="58">
        <v>7482.8826350000036</v>
      </c>
      <c r="N23" s="100">
        <v>5450.011637999979</v>
      </c>
    </row>
    <row r="24" spans="2:15" s="45" customFormat="1" x14ac:dyDescent="0.25">
      <c r="B24" s="101" t="s">
        <v>30</v>
      </c>
      <c r="C24" s="59" t="e">
        <f t="shared" ref="C24:J24" si="4">C23/C5</f>
        <v>#REF!</v>
      </c>
      <c r="D24" s="59" t="e">
        <f t="shared" si="4"/>
        <v>#REF!</v>
      </c>
      <c r="E24" s="59" t="e">
        <f t="shared" si="4"/>
        <v>#REF!</v>
      </c>
      <c r="F24" s="59" t="e">
        <f t="shared" si="4"/>
        <v>#REF!</v>
      </c>
      <c r="G24" s="59" t="e">
        <f t="shared" si="4"/>
        <v>#REF!</v>
      </c>
      <c r="H24" s="59" t="e">
        <f t="shared" si="4"/>
        <v>#REF!</v>
      </c>
      <c r="I24" s="59" t="e">
        <f>I23/I5</f>
        <v>#REF!</v>
      </c>
      <c r="J24" s="59">
        <v>8.9030817572391285E-2</v>
      </c>
      <c r="K24" s="59">
        <v>6.6025578343832644E-2</v>
      </c>
      <c r="L24" s="59">
        <v>8.5091424779482477E-2</v>
      </c>
      <c r="M24" s="59">
        <v>7.2445500519409761E-2</v>
      </c>
      <c r="N24" s="102">
        <v>5.4980527537198433E-2</v>
      </c>
    </row>
    <row r="25" spans="2:15" x14ac:dyDescent="0.25">
      <c r="B25" s="7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71"/>
    </row>
    <row r="26" spans="2:15" x14ac:dyDescent="0.25">
      <c r="B26" s="70" t="s">
        <v>25</v>
      </c>
      <c r="C26" s="43" t="e">
        <f>#REF!</f>
        <v>#REF!</v>
      </c>
      <c r="D26" s="43" t="e">
        <f>#REF!</f>
        <v>#REF!</v>
      </c>
      <c r="E26" s="43" t="e">
        <f>#REF!</f>
        <v>#REF!</v>
      </c>
      <c r="F26" s="43" t="e">
        <f>#REF!</f>
        <v>#REF!</v>
      </c>
      <c r="G26" s="43" t="e">
        <f>#REF!</f>
        <v>#REF!</v>
      </c>
      <c r="H26" s="43" t="e">
        <f>#REF!</f>
        <v>#REF!</v>
      </c>
      <c r="I26" s="43" t="e">
        <f>#REF!</f>
        <v>#REF!</v>
      </c>
      <c r="J26" s="43">
        <v>-537.35083699999996</v>
      </c>
      <c r="K26" s="43">
        <v>-492.21566099999995</v>
      </c>
      <c r="L26" s="43">
        <v>-594.99136300000009</v>
      </c>
      <c r="M26" s="43">
        <v>-417.26723200000004</v>
      </c>
      <c r="N26" s="71">
        <v>-461.63687099999999</v>
      </c>
    </row>
    <row r="27" spans="2:15" x14ac:dyDescent="0.25">
      <c r="B27" s="70" t="s">
        <v>32</v>
      </c>
      <c r="C27" s="43" t="e">
        <f>#REF!</f>
        <v>#REF!</v>
      </c>
      <c r="D27" s="43" t="e">
        <f>#REF!</f>
        <v>#REF!</v>
      </c>
      <c r="E27" s="43" t="e">
        <f>#REF!</f>
        <v>#REF!</v>
      </c>
      <c r="F27" s="43" t="e">
        <f>#REF!</f>
        <v>#REF!</v>
      </c>
      <c r="G27" s="43" t="e">
        <f>#REF!</f>
        <v>#REF!</v>
      </c>
      <c r="H27" s="43" t="e">
        <f>#REF!</f>
        <v>#REF!</v>
      </c>
      <c r="I27" s="43" t="e">
        <f>#REF!</f>
        <v>#REF!</v>
      </c>
      <c r="J27" s="43">
        <v>16.872181999999952</v>
      </c>
      <c r="K27" s="43">
        <v>33.05771399999999</v>
      </c>
      <c r="L27" s="43">
        <v>788.10692700000004</v>
      </c>
      <c r="M27" s="43">
        <v>486.11684200000008</v>
      </c>
      <c r="N27" s="71">
        <v>21.362743999999964</v>
      </c>
    </row>
    <row r="28" spans="2:15" x14ac:dyDescent="0.25">
      <c r="B28" s="97" t="s">
        <v>33</v>
      </c>
      <c r="C28" s="44" t="e">
        <f>#REF!</f>
        <v>#REF!</v>
      </c>
      <c r="D28" s="44" t="e">
        <f>#REF!</f>
        <v>#REF!</v>
      </c>
      <c r="E28" s="44" t="e">
        <f>#REF!</f>
        <v>#REF!</v>
      </c>
      <c r="F28" s="44" t="e">
        <f>#REF!</f>
        <v>#REF!</v>
      </c>
      <c r="G28" s="44" t="e">
        <f>#REF!</f>
        <v>#REF!</v>
      </c>
      <c r="H28" s="44" t="e">
        <f>#REF!</f>
        <v>#REF!</v>
      </c>
      <c r="I28" s="44" t="e">
        <f>#REF!</f>
        <v>#REF!</v>
      </c>
      <c r="J28" s="44">
        <v>-1179.317</v>
      </c>
      <c r="K28" s="44">
        <v>-1414.8009999999999</v>
      </c>
      <c r="L28" s="44">
        <v>-2031.777</v>
      </c>
      <c r="M28" s="44">
        <v>-2296.2637289999998</v>
      </c>
      <c r="N28" s="98">
        <v>-1230.229452</v>
      </c>
    </row>
    <row r="29" spans="2:15" s="42" customFormat="1" x14ac:dyDescent="0.25">
      <c r="B29" s="72" t="s">
        <v>26</v>
      </c>
      <c r="C29" s="60" t="e">
        <f t="shared" ref="C29:J29" si="5">C28+C27+C26+C23</f>
        <v>#REF!</v>
      </c>
      <c r="D29" s="60" t="e">
        <f t="shared" si="5"/>
        <v>#REF!</v>
      </c>
      <c r="E29" s="60" t="e">
        <f t="shared" si="5"/>
        <v>#REF!</v>
      </c>
      <c r="F29" s="60" t="e">
        <f t="shared" si="5"/>
        <v>#REF!</v>
      </c>
      <c r="G29" s="60" t="e">
        <f t="shared" si="5"/>
        <v>#REF!</v>
      </c>
      <c r="H29" s="60" t="e">
        <f t="shared" si="5"/>
        <v>#REF!</v>
      </c>
      <c r="I29" s="60" t="e">
        <f>I28+I27+I26+I23</f>
        <v>#REF!</v>
      </c>
      <c r="J29" s="60">
        <v>4094.2661290000015</v>
      </c>
      <c r="K29" s="60">
        <v>4067.1399230000061</v>
      </c>
      <c r="L29" s="60">
        <v>6489.2949959999914</v>
      </c>
      <c r="M29" s="60">
        <v>5255.4685160000045</v>
      </c>
      <c r="N29" s="73">
        <v>3779.5080589999789</v>
      </c>
      <c r="O29" s="40"/>
    </row>
    <row r="30" spans="2:15" s="45" customFormat="1" x14ac:dyDescent="0.25">
      <c r="B30" s="103" t="s">
        <v>30</v>
      </c>
      <c r="C30" s="104" t="e">
        <f t="shared" ref="C30:J30" si="6">C29/C5</f>
        <v>#REF!</v>
      </c>
      <c r="D30" s="104" t="e">
        <f t="shared" si="6"/>
        <v>#REF!</v>
      </c>
      <c r="E30" s="104" t="e">
        <f t="shared" si="6"/>
        <v>#REF!</v>
      </c>
      <c r="F30" s="104" t="e">
        <f t="shared" si="6"/>
        <v>#REF!</v>
      </c>
      <c r="G30" s="104" t="e">
        <f t="shared" si="6"/>
        <v>#REF!</v>
      </c>
      <c r="H30" s="104" t="e">
        <f t="shared" si="6"/>
        <v>#REF!</v>
      </c>
      <c r="I30" s="104" t="e">
        <f>I29/I5</f>
        <v>#REF!</v>
      </c>
      <c r="J30" s="104">
        <v>6.2911973398421681E-2</v>
      </c>
      <c r="K30" s="104">
        <v>4.5199595478431429E-2</v>
      </c>
      <c r="L30" s="104">
        <v>6.630478455701963E-2</v>
      </c>
      <c r="M30" s="104">
        <v>5.088079897508907E-2</v>
      </c>
      <c r="N30" s="105">
        <v>3.8128239115314808E-2</v>
      </c>
      <c r="O30" s="40"/>
    </row>
    <row r="31" spans="2:15" x14ac:dyDescent="0.25">
      <c r="C31" s="46"/>
      <c r="D31" s="46"/>
      <c r="E31" s="46"/>
      <c r="F31" s="46"/>
      <c r="G31" s="46"/>
      <c r="H31" s="43"/>
      <c r="I31" s="41"/>
      <c r="K31" s="41"/>
      <c r="L31" s="41"/>
      <c r="N31" s="41"/>
    </row>
    <row r="32" spans="2:15" x14ac:dyDescent="0.25">
      <c r="C32" s="46"/>
      <c r="D32" s="46"/>
      <c r="E32" s="46"/>
      <c r="F32" s="46"/>
      <c r="G32" s="46"/>
      <c r="H32" s="43"/>
      <c r="I32" s="41"/>
      <c r="K32" s="41"/>
      <c r="L32" s="41"/>
      <c r="N32" s="41"/>
    </row>
    <row r="33" spans="2:14" s="42" customFormat="1" x14ac:dyDescent="0.25">
      <c r="B33" s="67" t="s">
        <v>34</v>
      </c>
      <c r="C33" s="68">
        <v>40178</v>
      </c>
      <c r="D33" s="68">
        <v>40543</v>
      </c>
      <c r="E33" s="68">
        <v>40908</v>
      </c>
      <c r="F33" s="68">
        <v>41274</v>
      </c>
      <c r="G33" s="68">
        <v>41639</v>
      </c>
      <c r="H33" s="68">
        <v>42004</v>
      </c>
      <c r="I33" s="68">
        <v>42369</v>
      </c>
      <c r="J33" s="68">
        <v>42735</v>
      </c>
      <c r="K33" s="68">
        <v>43100</v>
      </c>
      <c r="L33" s="68">
        <v>43465</v>
      </c>
      <c r="M33" s="115">
        <v>43830</v>
      </c>
      <c r="N33" s="69">
        <v>44196</v>
      </c>
    </row>
    <row r="34" spans="2:14" x14ac:dyDescent="0.25">
      <c r="B34" s="7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80"/>
    </row>
    <row r="35" spans="2:14" x14ac:dyDescent="0.25">
      <c r="B35" s="74" t="s">
        <v>0</v>
      </c>
      <c r="C35" s="43" t="e">
        <f>#REF!</f>
        <v>#REF!</v>
      </c>
      <c r="D35" s="43" t="e">
        <f>#REF!</f>
        <v>#REF!</v>
      </c>
      <c r="E35" s="43" t="e">
        <f>#REF!</f>
        <v>#REF!</v>
      </c>
      <c r="F35" s="43" t="e">
        <f>#REF!</f>
        <v>#REF!</v>
      </c>
      <c r="G35" s="43" t="e">
        <f>#REF!</f>
        <v>#REF!</v>
      </c>
      <c r="H35" s="43" t="e">
        <f>#REF!</f>
        <v>#REF!</v>
      </c>
      <c r="I35" s="43" t="e">
        <f>#REF!</f>
        <v>#REF!</v>
      </c>
      <c r="J35" s="43">
        <v>4456.286932</v>
      </c>
      <c r="K35" s="43">
        <v>6971.3867209999999</v>
      </c>
      <c r="L35" s="43">
        <v>6439.1211440000006</v>
      </c>
      <c r="M35" s="43">
        <v>6455.1049030000004</v>
      </c>
      <c r="N35" s="71">
        <v>6442.1199190000007</v>
      </c>
    </row>
    <row r="36" spans="2:14" x14ac:dyDescent="0.25">
      <c r="B36" s="74" t="s">
        <v>1</v>
      </c>
      <c r="C36" s="43" t="e">
        <f>#REF!</f>
        <v>#REF!</v>
      </c>
      <c r="D36" s="43" t="e">
        <f>#REF!</f>
        <v>#REF!</v>
      </c>
      <c r="E36" s="43" t="e">
        <f>#REF!</f>
        <v>#REF!</v>
      </c>
      <c r="F36" s="43" t="e">
        <f>#REF!</f>
        <v>#REF!</v>
      </c>
      <c r="G36" s="43" t="e">
        <f>#REF!</f>
        <v>#REF!</v>
      </c>
      <c r="H36" s="43" t="e">
        <f>#REF!</f>
        <v>#REF!</v>
      </c>
      <c r="I36" s="43" t="e">
        <f>#REF!</f>
        <v>#REF!</v>
      </c>
      <c r="J36" s="43">
        <v>10935.133848000001</v>
      </c>
      <c r="K36" s="43">
        <v>11520.056569999999</v>
      </c>
      <c r="L36" s="43">
        <v>10829.607356</v>
      </c>
      <c r="M36" s="43">
        <v>10538.115916999999</v>
      </c>
      <c r="N36" s="71">
        <v>9809.569676000001</v>
      </c>
    </row>
    <row r="37" spans="2:14" x14ac:dyDescent="0.25">
      <c r="B37" s="74" t="s">
        <v>2</v>
      </c>
      <c r="C37" s="43" t="e">
        <f>#REF!</f>
        <v>#REF!</v>
      </c>
      <c r="D37" s="43" t="e">
        <f>#REF!</f>
        <v>#REF!</v>
      </c>
      <c r="E37" s="43" t="e">
        <f>#REF!</f>
        <v>#REF!</v>
      </c>
      <c r="F37" s="43" t="e">
        <f>#REF!</f>
        <v>#REF!</v>
      </c>
      <c r="G37" s="43" t="e">
        <f>#REF!</f>
        <v>#REF!</v>
      </c>
      <c r="H37" s="43" t="e">
        <f>#REF!</f>
        <v>#REF!</v>
      </c>
      <c r="I37" s="43" t="e">
        <f>#REF!</f>
        <v>#REF!</v>
      </c>
      <c r="J37" s="43">
        <v>2260.029</v>
      </c>
      <c r="K37" s="43">
        <v>1707.511313</v>
      </c>
      <c r="L37" s="43">
        <v>1010.179</v>
      </c>
      <c r="M37" s="43">
        <v>1589.1890000000001</v>
      </c>
      <c r="N37" s="71">
        <v>978.44899999999996</v>
      </c>
    </row>
    <row r="38" spans="2:14" x14ac:dyDescent="0.25">
      <c r="B38" s="74" t="s">
        <v>3</v>
      </c>
      <c r="C38" s="43" t="e">
        <f>#REF!</f>
        <v>#REF!</v>
      </c>
      <c r="D38" s="43" t="e">
        <f>#REF!</f>
        <v>#REF!</v>
      </c>
      <c r="E38" s="43" t="e">
        <f>#REF!</f>
        <v>#REF!</v>
      </c>
      <c r="F38" s="43" t="e">
        <f>#REF!</f>
        <v>#REF!</v>
      </c>
      <c r="G38" s="43" t="e">
        <f>#REF!</f>
        <v>#REF!</v>
      </c>
      <c r="H38" s="43" t="e">
        <f>#REF!</f>
        <v>#REF!</v>
      </c>
      <c r="I38" s="43" t="e">
        <f>#REF!</f>
        <v>#REF!</v>
      </c>
      <c r="J38" s="43">
        <v>12149.729191</v>
      </c>
      <c r="K38" s="43">
        <v>17486.652990999999</v>
      </c>
      <c r="L38" s="43">
        <v>16674.260808999999</v>
      </c>
      <c r="M38" s="43">
        <v>20140.998375000003</v>
      </c>
      <c r="N38" s="71">
        <v>16485.135883999999</v>
      </c>
    </row>
    <row r="39" spans="2:14" x14ac:dyDescent="0.25">
      <c r="B39" s="70" t="s">
        <v>4</v>
      </c>
      <c r="C39" s="43" t="e">
        <f>#REF!</f>
        <v>#REF!</v>
      </c>
      <c r="D39" s="43" t="e">
        <f>#REF!</f>
        <v>#REF!</v>
      </c>
      <c r="E39" s="43" t="e">
        <f>#REF!</f>
        <v>#REF!</v>
      </c>
      <c r="F39" s="43" t="e">
        <f>#REF!</f>
        <v>#REF!</v>
      </c>
      <c r="G39" s="43" t="e">
        <f>#REF!</f>
        <v>#REF!</v>
      </c>
      <c r="H39" s="43" t="e">
        <f>#REF!</f>
        <v>#REF!</v>
      </c>
      <c r="I39" s="43" t="e">
        <f>#REF!</f>
        <v>#REF!</v>
      </c>
      <c r="J39" s="43">
        <v>19126.318564000001</v>
      </c>
      <c r="K39" s="43">
        <v>18773.643091000002</v>
      </c>
      <c r="L39" s="43">
        <v>15220.974845999999</v>
      </c>
      <c r="M39" s="43">
        <v>15490.890230000001</v>
      </c>
      <c r="N39" s="71">
        <v>12736.961062</v>
      </c>
    </row>
    <row r="40" spans="2:14" x14ac:dyDescent="0.25">
      <c r="B40" s="70" t="s">
        <v>35</v>
      </c>
      <c r="C40" s="43" t="e">
        <f>#REF!</f>
        <v>#REF!</v>
      </c>
      <c r="D40" s="43" t="e">
        <f>#REF!</f>
        <v>#REF!</v>
      </c>
      <c r="E40" s="43" t="e">
        <f>#REF!</f>
        <v>#REF!</v>
      </c>
      <c r="F40" s="43" t="e">
        <f>#REF!</f>
        <v>#REF!</v>
      </c>
      <c r="G40" s="43" t="e">
        <f>#REF!</f>
        <v>#REF!</v>
      </c>
      <c r="H40" s="43" t="e">
        <f>#REF!</f>
        <v>#REF!</v>
      </c>
      <c r="I40" s="43" t="e">
        <f>#REF!</f>
        <v>#REF!</v>
      </c>
      <c r="J40" s="43">
        <v>1441.0580930000001</v>
      </c>
      <c r="K40" s="43">
        <v>1560.6465820000001</v>
      </c>
      <c r="L40" s="43">
        <v>5409.2480480000004</v>
      </c>
      <c r="M40" s="43">
        <v>4307.2856769999999</v>
      </c>
      <c r="N40" s="71">
        <v>8042.0510610000001</v>
      </c>
    </row>
    <row r="41" spans="2:14" s="42" customFormat="1" x14ac:dyDescent="0.25">
      <c r="B41" s="92" t="s">
        <v>5</v>
      </c>
      <c r="C41" s="61" t="e">
        <f t="shared" ref="C41:H41" si="7">SUM(C35:C40)</f>
        <v>#REF!</v>
      </c>
      <c r="D41" s="61" t="e">
        <f t="shared" si="7"/>
        <v>#REF!</v>
      </c>
      <c r="E41" s="61" t="e">
        <f t="shared" si="7"/>
        <v>#REF!</v>
      </c>
      <c r="F41" s="61" t="e">
        <f t="shared" si="7"/>
        <v>#REF!</v>
      </c>
      <c r="G41" s="61" t="e">
        <f t="shared" si="7"/>
        <v>#REF!</v>
      </c>
      <c r="H41" s="61" t="e">
        <f t="shared" si="7"/>
        <v>#REF!</v>
      </c>
      <c r="I41" s="61" t="e">
        <f t="shared" ref="I41:N41" si="8">SUM(I35:I40)</f>
        <v>#REF!</v>
      </c>
      <c r="J41" s="61">
        <v>50368.555628000002</v>
      </c>
      <c r="K41" s="61">
        <v>58019.897268000001</v>
      </c>
      <c r="L41" s="61">
        <v>55583.391202999999</v>
      </c>
      <c r="M41" s="61">
        <v>58521.584102000001</v>
      </c>
      <c r="N41" s="93">
        <v>54494.286602</v>
      </c>
    </row>
    <row r="42" spans="2:14" x14ac:dyDescent="0.25">
      <c r="B42" s="7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71"/>
    </row>
    <row r="43" spans="2:14" x14ac:dyDescent="0.25">
      <c r="B43" s="74" t="s">
        <v>36</v>
      </c>
      <c r="C43" s="43" t="e">
        <f>#REF!</f>
        <v>#REF!</v>
      </c>
      <c r="D43" s="43" t="e">
        <f>#REF!</f>
        <v>#REF!</v>
      </c>
      <c r="E43" s="43" t="e">
        <f>#REF!</f>
        <v>#REF!</v>
      </c>
      <c r="F43" s="43" t="e">
        <f>#REF!</f>
        <v>#REF!</v>
      </c>
      <c r="G43" s="43" t="e">
        <f>#REF!</f>
        <v>#REF!</v>
      </c>
      <c r="H43" s="43" t="e">
        <f>#REF!</f>
        <v>#REF!</v>
      </c>
      <c r="I43" s="43" t="e">
        <f>#REF!</f>
        <v>#REF!</v>
      </c>
      <c r="J43" s="43">
        <v>23053.843301000001</v>
      </c>
      <c r="K43" s="43">
        <v>23005.705725000003</v>
      </c>
      <c r="L43" s="43">
        <v>26452.009731000002</v>
      </c>
      <c r="M43" s="43">
        <v>24886.740840999999</v>
      </c>
      <c r="N43" s="71">
        <v>23392.004980999998</v>
      </c>
    </row>
    <row r="44" spans="2:14" x14ac:dyDescent="0.25">
      <c r="B44" s="74" t="s">
        <v>37</v>
      </c>
      <c r="C44" s="43" t="e">
        <f>#REF!</f>
        <v>#REF!</v>
      </c>
      <c r="D44" s="43" t="e">
        <f>#REF!</f>
        <v>#REF!</v>
      </c>
      <c r="E44" s="43" t="e">
        <f>#REF!</f>
        <v>#REF!</v>
      </c>
      <c r="F44" s="43" t="e">
        <f>#REF!</f>
        <v>#REF!</v>
      </c>
      <c r="G44" s="43" t="e">
        <f>#REF!</f>
        <v>#REF!</v>
      </c>
      <c r="H44" s="43" t="e">
        <f>#REF!</f>
        <v>#REF!</v>
      </c>
      <c r="I44" s="43" t="e">
        <f>#REF!</f>
        <v>#REF!</v>
      </c>
      <c r="J44" s="43">
        <v>7269.3820999999998</v>
      </c>
      <c r="K44" s="43">
        <v>5311.7746180000004</v>
      </c>
      <c r="L44" s="43">
        <v>3613.2496080000001</v>
      </c>
      <c r="M44" s="43">
        <v>1738.3692140000001</v>
      </c>
      <c r="N44" s="71">
        <v>788.97346300000004</v>
      </c>
    </row>
    <row r="45" spans="2:14" x14ac:dyDescent="0.25">
      <c r="B45" s="70" t="s">
        <v>6</v>
      </c>
      <c r="C45" s="43" t="e">
        <f>#REF!</f>
        <v>#REF!</v>
      </c>
      <c r="D45" s="43" t="e">
        <f>#REF!</f>
        <v>#REF!</v>
      </c>
      <c r="E45" s="43" t="e">
        <f>#REF!</f>
        <v>#REF!</v>
      </c>
      <c r="F45" s="43" t="e">
        <f>#REF!</f>
        <v>#REF!</v>
      </c>
      <c r="G45" s="43" t="e">
        <f>#REF!</f>
        <v>#REF!</v>
      </c>
      <c r="H45" s="43" t="e">
        <f>#REF!</f>
        <v>#REF!</v>
      </c>
      <c r="I45" s="43" t="e">
        <f>#REF!</f>
        <v>#REF!</v>
      </c>
      <c r="J45" s="43">
        <v>3020.3000929999998</v>
      </c>
      <c r="K45" s="43">
        <v>5343.2153099999996</v>
      </c>
      <c r="L45" s="43">
        <v>6482.3763440000002</v>
      </c>
      <c r="M45" s="43">
        <v>5006.4730970000001</v>
      </c>
      <c r="N45" s="71">
        <v>5955.0456899999999</v>
      </c>
    </row>
    <row r="46" spans="2:14" x14ac:dyDescent="0.25">
      <c r="B46" s="70" t="s">
        <v>7</v>
      </c>
      <c r="C46" s="43" t="e">
        <f>#REF!</f>
        <v>#REF!</v>
      </c>
      <c r="D46" s="43" t="e">
        <f>#REF!</f>
        <v>#REF!</v>
      </c>
      <c r="E46" s="43" t="e">
        <f>#REF!</f>
        <v>#REF!</v>
      </c>
      <c r="F46" s="43" t="e">
        <f>#REF!</f>
        <v>#REF!</v>
      </c>
      <c r="G46" s="43" t="e">
        <f>#REF!</f>
        <v>#REF!</v>
      </c>
      <c r="H46" s="43" t="e">
        <f>#REF!</f>
        <v>#REF!</v>
      </c>
      <c r="I46" s="43" t="e">
        <f>#REF!</f>
        <v>#REF!</v>
      </c>
      <c r="J46" s="43">
        <v>6765.4722449999999</v>
      </c>
      <c r="K46" s="43">
        <v>8269.6823569999997</v>
      </c>
      <c r="L46" s="43">
        <v>14250.229078</v>
      </c>
      <c r="M46" s="43">
        <v>19479.250075</v>
      </c>
      <c r="N46" s="71">
        <v>16608.364623000001</v>
      </c>
    </row>
    <row r="47" spans="2:14" x14ac:dyDescent="0.25">
      <c r="B47" s="70" t="s">
        <v>8</v>
      </c>
      <c r="C47" s="43" t="e">
        <f>#REF!</f>
        <v>#REF!</v>
      </c>
      <c r="D47" s="43" t="e">
        <f>#REF!</f>
        <v>#REF!</v>
      </c>
      <c r="E47" s="43" t="e">
        <f>#REF!</f>
        <v>#REF!</v>
      </c>
      <c r="F47" s="43" t="e">
        <f>#REF!</f>
        <v>#REF!</v>
      </c>
      <c r="G47" s="43" t="e">
        <f>#REF!</f>
        <v>#REF!</v>
      </c>
      <c r="H47" s="43" t="e">
        <f>#REF!</f>
        <v>#REF!</v>
      </c>
      <c r="I47" s="43" t="e">
        <f>#REF!</f>
        <v>#REF!</v>
      </c>
      <c r="J47" s="43">
        <v>1358.866687</v>
      </c>
      <c r="K47" s="43">
        <v>1607.855912</v>
      </c>
      <c r="L47" s="43">
        <v>2501.7363479999999</v>
      </c>
      <c r="M47" s="43">
        <v>2187.6392329999999</v>
      </c>
      <c r="N47" s="71">
        <v>1777.8684960000001</v>
      </c>
    </row>
    <row r="48" spans="2:14" x14ac:dyDescent="0.25">
      <c r="B48" s="70" t="s">
        <v>9</v>
      </c>
      <c r="C48" s="43" t="e">
        <f>#REF!</f>
        <v>#REF!</v>
      </c>
      <c r="D48" s="43" t="e">
        <f>#REF!</f>
        <v>#REF!</v>
      </c>
      <c r="E48" s="43" t="e">
        <f>#REF!</f>
        <v>#REF!</v>
      </c>
      <c r="F48" s="43" t="e">
        <f>#REF!</f>
        <v>#REF!</v>
      </c>
      <c r="G48" s="43" t="e">
        <f>#REF!</f>
        <v>#REF!</v>
      </c>
      <c r="H48" s="43" t="e">
        <f>#REF!</f>
        <v>#REF!</v>
      </c>
      <c r="I48" s="43" t="e">
        <f>#REF!</f>
        <v>#REF!</v>
      </c>
      <c r="J48" s="43">
        <v>396.06003399999997</v>
      </c>
      <c r="K48" s="43">
        <v>736.96718399999997</v>
      </c>
      <c r="L48" s="43">
        <v>537.48679500000003</v>
      </c>
      <c r="M48" s="43">
        <v>520.76192400000002</v>
      </c>
      <c r="N48" s="71">
        <v>809.74800600000003</v>
      </c>
    </row>
    <row r="49" spans="2:17" x14ac:dyDescent="0.25">
      <c r="B49" s="70" t="s">
        <v>10</v>
      </c>
      <c r="C49" s="43" t="e">
        <f>#REF!</f>
        <v>#REF!</v>
      </c>
      <c r="D49" s="43" t="e">
        <f>#REF!</f>
        <v>#REF!</v>
      </c>
      <c r="E49" s="43" t="e">
        <f>#REF!</f>
        <v>#REF!</v>
      </c>
      <c r="F49" s="43" t="e">
        <f>#REF!</f>
        <v>#REF!</v>
      </c>
      <c r="G49" s="43" t="e">
        <f>#REF!</f>
        <v>#REF!</v>
      </c>
      <c r="H49" s="43" t="e">
        <f>#REF!</f>
        <v>#REF!</v>
      </c>
      <c r="I49" s="43" t="e">
        <f>#REF!</f>
        <v>#REF!</v>
      </c>
      <c r="J49" s="43">
        <v>2346.3439669999998</v>
      </c>
      <c r="K49" s="43">
        <v>4728.3428430000004</v>
      </c>
      <c r="L49" s="43">
        <v>1746.332897</v>
      </c>
      <c r="M49" s="43">
        <v>1384.513054</v>
      </c>
      <c r="N49" s="71">
        <v>1762.2813430000001</v>
      </c>
    </row>
    <row r="50" spans="2:17" x14ac:dyDescent="0.25">
      <c r="B50" s="70" t="s">
        <v>38</v>
      </c>
      <c r="C50" s="43" t="e">
        <f>#REF!</f>
        <v>#REF!</v>
      </c>
      <c r="D50" s="43" t="e">
        <f>#REF!</f>
        <v>#REF!</v>
      </c>
      <c r="E50" s="43" t="e">
        <f>#REF!</f>
        <v>#REF!</v>
      </c>
      <c r="F50" s="43" t="e">
        <f>#REF!</f>
        <v>#REF!</v>
      </c>
      <c r="G50" s="43" t="e">
        <f>#REF!</f>
        <v>#REF!</v>
      </c>
      <c r="H50" s="43" t="e">
        <f>#REF!</f>
        <v>#REF!</v>
      </c>
      <c r="I50" s="43" t="e">
        <f>#REF!</f>
        <v>#REF!</v>
      </c>
      <c r="J50" s="43">
        <v>6158.2872010000001</v>
      </c>
      <c r="K50" s="43">
        <v>9016.3533490000009</v>
      </c>
      <c r="L50" s="43">
        <v>7.0342000000000002E-2</v>
      </c>
      <c r="M50" s="43">
        <v>3317.8366639999999</v>
      </c>
      <c r="N50" s="71">
        <v>3400</v>
      </c>
    </row>
    <row r="51" spans="2:17" s="42" customFormat="1" x14ac:dyDescent="0.25">
      <c r="B51" s="94" t="s">
        <v>11</v>
      </c>
      <c r="C51" s="95" t="e">
        <f t="shared" ref="C51:H51" si="9">SUM(C43:C50)</f>
        <v>#REF!</v>
      </c>
      <c r="D51" s="95" t="e">
        <f t="shared" si="9"/>
        <v>#REF!</v>
      </c>
      <c r="E51" s="95" t="e">
        <f t="shared" si="9"/>
        <v>#REF!</v>
      </c>
      <c r="F51" s="95" t="e">
        <f t="shared" si="9"/>
        <v>#REF!</v>
      </c>
      <c r="G51" s="95" t="e">
        <f t="shared" si="9"/>
        <v>#REF!</v>
      </c>
      <c r="H51" s="95" t="e">
        <f t="shared" si="9"/>
        <v>#REF!</v>
      </c>
      <c r="I51" s="95" t="e">
        <f t="shared" ref="I51:N51" si="10">SUM(I43:I50)</f>
        <v>#REF!</v>
      </c>
      <c r="J51" s="95">
        <v>50368.555628000002</v>
      </c>
      <c r="K51" s="95">
        <v>58019.897297999996</v>
      </c>
      <c r="L51" s="95">
        <v>55583.491142999999</v>
      </c>
      <c r="M51" s="95">
        <v>58521.584102000001</v>
      </c>
      <c r="N51" s="96">
        <v>54494.286602</v>
      </c>
    </row>
    <row r="52" spans="2:17" x14ac:dyDescent="0.25">
      <c r="C52" s="46"/>
      <c r="D52" s="46"/>
      <c r="E52" s="46"/>
      <c r="F52" s="46"/>
      <c r="G52" s="46"/>
      <c r="H52" s="43"/>
      <c r="I52" s="41"/>
      <c r="K52" s="41"/>
      <c r="L52" s="41"/>
      <c r="N52" s="41"/>
    </row>
    <row r="53" spans="2:17" x14ac:dyDescent="0.25">
      <c r="C53" s="46"/>
      <c r="D53" s="46"/>
      <c r="E53" s="46"/>
      <c r="F53" s="46"/>
      <c r="G53" s="46"/>
      <c r="H53" s="43"/>
      <c r="I53" s="41"/>
      <c r="K53" s="41"/>
      <c r="L53" s="41"/>
      <c r="N53" s="41"/>
    </row>
    <row r="54" spans="2:17" s="42" customFormat="1" x14ac:dyDescent="0.25">
      <c r="B54" s="67" t="s">
        <v>39</v>
      </c>
      <c r="C54" s="68">
        <v>40178</v>
      </c>
      <c r="D54" s="68">
        <v>40543</v>
      </c>
      <c r="E54" s="68">
        <v>40908</v>
      </c>
      <c r="F54" s="68">
        <v>41274</v>
      </c>
      <c r="G54" s="68">
        <v>41639</v>
      </c>
      <c r="H54" s="68">
        <v>42004</v>
      </c>
      <c r="I54" s="68">
        <v>42369</v>
      </c>
      <c r="J54" s="68">
        <v>42735</v>
      </c>
      <c r="K54" s="68">
        <v>43100</v>
      </c>
      <c r="L54" s="68">
        <v>43465</v>
      </c>
      <c r="M54" s="68">
        <v>43830</v>
      </c>
      <c r="N54" s="69">
        <v>44196</v>
      </c>
      <c r="O54" s="47"/>
      <c r="P54" s="47"/>
      <c r="Q54" s="47"/>
    </row>
    <row r="55" spans="2:17" x14ac:dyDescent="0.25">
      <c r="B55" s="79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80"/>
      <c r="O55" s="48"/>
      <c r="P55" s="48"/>
      <c r="Q55" s="48"/>
    </row>
    <row r="56" spans="2:17" x14ac:dyDescent="0.25">
      <c r="B56" s="87" t="s">
        <v>40</v>
      </c>
      <c r="C56" s="49">
        <v>3363</v>
      </c>
      <c r="D56" s="49" t="e">
        <f t="shared" ref="D56:J56" si="11">+D17+D26+D28+D22</f>
        <v>#REF!</v>
      </c>
      <c r="E56" s="49" t="e">
        <f t="shared" si="11"/>
        <v>#REF!</v>
      </c>
      <c r="F56" s="49" t="e">
        <f t="shared" si="11"/>
        <v>#REF!</v>
      </c>
      <c r="G56" s="49" t="e">
        <f t="shared" si="11"/>
        <v>#REF!</v>
      </c>
      <c r="H56" s="49" t="e">
        <f t="shared" si="11"/>
        <v>#REF!</v>
      </c>
      <c r="I56" s="49" t="e">
        <f t="shared" si="11"/>
        <v>#REF!</v>
      </c>
      <c r="J56" s="49">
        <v>4806.7585930000005</v>
      </c>
      <c r="K56" s="49">
        <v>5426.8578000000061</v>
      </c>
      <c r="L56" s="49">
        <v>6945.1587849999996</v>
      </c>
      <c r="M56" s="49">
        <v>5957</v>
      </c>
      <c r="N56" s="88">
        <v>4791.2613279999996</v>
      </c>
      <c r="O56" s="48"/>
      <c r="P56" s="48"/>
      <c r="Q56" s="48"/>
    </row>
    <row r="57" spans="2:17" x14ac:dyDescent="0.25">
      <c r="B57" s="87" t="s">
        <v>41</v>
      </c>
      <c r="C57" s="43">
        <v>-1893</v>
      </c>
      <c r="D57" s="43">
        <v>-3442</v>
      </c>
      <c r="E57" s="43">
        <v>-1221</v>
      </c>
      <c r="F57" s="43">
        <v>-371</v>
      </c>
      <c r="G57" s="43">
        <v>-3283</v>
      </c>
      <c r="H57" s="43">
        <v>-3404</v>
      </c>
      <c r="I57" s="43">
        <v>-3753</v>
      </c>
      <c r="J57" s="43">
        <v>-4630</v>
      </c>
      <c r="K57" s="43">
        <v>-4095</v>
      </c>
      <c r="L57" s="43">
        <v>-1995.0908999999999</v>
      </c>
      <c r="M57" s="43">
        <v>-6348</v>
      </c>
      <c r="N57" s="71">
        <v>-5254.3439429999999</v>
      </c>
      <c r="O57" s="48"/>
      <c r="P57" s="48"/>
      <c r="Q57" s="48"/>
    </row>
    <row r="58" spans="2:17" x14ac:dyDescent="0.25">
      <c r="B58" s="87" t="s">
        <v>42</v>
      </c>
      <c r="C58" s="49">
        <v>1501</v>
      </c>
      <c r="D58" s="43">
        <v>-1225</v>
      </c>
      <c r="E58" s="49">
        <v>2076</v>
      </c>
      <c r="F58" s="43">
        <v>-10588</v>
      </c>
      <c r="G58" s="43">
        <v>-2112</v>
      </c>
      <c r="H58" s="49">
        <v>3530</v>
      </c>
      <c r="I58" s="49">
        <v>-7269</v>
      </c>
      <c r="J58" s="49">
        <v>3116</v>
      </c>
      <c r="K58" s="49">
        <v>1814.7719999999999</v>
      </c>
      <c r="L58" s="49">
        <v>9197.0582830000003</v>
      </c>
      <c r="M58" s="49">
        <v>-676</v>
      </c>
      <c r="N58" s="88">
        <v>4744.462434</v>
      </c>
      <c r="O58" s="48"/>
      <c r="P58" s="48"/>
      <c r="Q58" s="48"/>
    </row>
    <row r="59" spans="2:17" x14ac:dyDescent="0.25">
      <c r="B59" s="87" t="s">
        <v>43</v>
      </c>
      <c r="C59" s="49">
        <f>784</f>
        <v>784</v>
      </c>
      <c r="D59" s="43">
        <v>-63</v>
      </c>
      <c r="E59" s="43">
        <v>-413</v>
      </c>
      <c r="F59" s="43">
        <v>-12782</v>
      </c>
      <c r="G59" s="43">
        <v>-1676</v>
      </c>
      <c r="H59" s="49">
        <v>-4900</v>
      </c>
      <c r="I59" s="49">
        <v>-114</v>
      </c>
      <c r="J59" s="49">
        <v>528</v>
      </c>
      <c r="K59" s="49">
        <v>-3949</v>
      </c>
      <c r="L59" s="49">
        <v>645.49267999999995</v>
      </c>
      <c r="M59" s="49">
        <v>-1322</v>
      </c>
      <c r="N59" s="88">
        <v>335.08941900000002</v>
      </c>
      <c r="O59" s="48"/>
      <c r="P59" s="48"/>
      <c r="Q59" s="48"/>
    </row>
    <row r="60" spans="2:17" s="42" customFormat="1" x14ac:dyDescent="0.25">
      <c r="B60" s="89" t="s">
        <v>97</v>
      </c>
      <c r="C60" s="56">
        <f t="shared" ref="C60:J60" si="12">C56+C57+C58+C59</f>
        <v>3755</v>
      </c>
      <c r="D60" s="56" t="e">
        <f t="shared" si="12"/>
        <v>#REF!</v>
      </c>
      <c r="E60" s="56" t="e">
        <f t="shared" si="12"/>
        <v>#REF!</v>
      </c>
      <c r="F60" s="56" t="e">
        <f t="shared" si="12"/>
        <v>#REF!</v>
      </c>
      <c r="G60" s="56" t="e">
        <f t="shared" si="12"/>
        <v>#REF!</v>
      </c>
      <c r="H60" s="56" t="e">
        <f t="shared" si="12"/>
        <v>#REF!</v>
      </c>
      <c r="I60" s="56" t="e">
        <f>I56+I57+I58+I59</f>
        <v>#REF!</v>
      </c>
      <c r="J60" s="56">
        <v>3820.7585930000005</v>
      </c>
      <c r="K60" s="56">
        <v>-802.37019999999393</v>
      </c>
      <c r="L60" s="56">
        <v>14792.618847999998</v>
      </c>
      <c r="M60" s="56">
        <v>-2389</v>
      </c>
      <c r="N60" s="90">
        <v>4616.4692379999997</v>
      </c>
      <c r="O60" s="50"/>
      <c r="P60" s="50"/>
      <c r="Q60" s="50"/>
    </row>
    <row r="61" spans="2:17" x14ac:dyDescent="0.25">
      <c r="B61" s="87" t="s">
        <v>44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-1169</v>
      </c>
      <c r="K61" s="43">
        <v>-2067.0520000000001</v>
      </c>
      <c r="L61" s="43">
        <v>-1927.734375</v>
      </c>
      <c r="M61" s="43">
        <v>-2031</v>
      </c>
      <c r="N61" s="71">
        <v>-963.86386718999995</v>
      </c>
      <c r="O61" s="48"/>
      <c r="P61" s="48"/>
      <c r="Q61" s="48"/>
    </row>
    <row r="62" spans="2:17" x14ac:dyDescent="0.25">
      <c r="B62" s="87" t="s">
        <v>45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9">
        <v>7711</v>
      </c>
      <c r="I62" s="49">
        <v>28</v>
      </c>
      <c r="J62" s="43">
        <v>184</v>
      </c>
      <c r="K62" s="43">
        <v>131.83500000000001</v>
      </c>
      <c r="L62" s="43">
        <v>0</v>
      </c>
      <c r="M62" s="43">
        <v>0</v>
      </c>
      <c r="N62" s="71">
        <v>0</v>
      </c>
      <c r="O62" s="48"/>
      <c r="P62" s="48"/>
      <c r="Q62" s="48"/>
    </row>
    <row r="63" spans="2:17" x14ac:dyDescent="0.25">
      <c r="B63" s="87" t="s">
        <v>46</v>
      </c>
      <c r="C63" s="43">
        <v>0</v>
      </c>
      <c r="D63" s="51">
        <v>0</v>
      </c>
      <c r="E63" s="43">
        <v>0</v>
      </c>
      <c r="F63" s="49">
        <v>3505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91">
        <v>0</v>
      </c>
      <c r="O63" s="48"/>
      <c r="P63" s="48"/>
      <c r="Q63" s="52"/>
    </row>
    <row r="64" spans="2:17" s="42" customFormat="1" x14ac:dyDescent="0.25">
      <c r="B64" s="89" t="s">
        <v>47</v>
      </c>
      <c r="C64" s="56">
        <f t="shared" ref="C64:J64" si="13">C60+C61+C62+C63</f>
        <v>3755</v>
      </c>
      <c r="D64" s="56" t="e">
        <f t="shared" si="13"/>
        <v>#REF!</v>
      </c>
      <c r="E64" s="56" t="e">
        <f t="shared" si="13"/>
        <v>#REF!</v>
      </c>
      <c r="F64" s="56" t="e">
        <f t="shared" si="13"/>
        <v>#REF!</v>
      </c>
      <c r="G64" s="56" t="e">
        <f t="shared" si="13"/>
        <v>#REF!</v>
      </c>
      <c r="H64" s="56" t="e">
        <f t="shared" si="13"/>
        <v>#REF!</v>
      </c>
      <c r="I64" s="56" t="e">
        <f>I60+I61+I62+I63</f>
        <v>#REF!</v>
      </c>
      <c r="J64" s="56">
        <v>2835.7585930000005</v>
      </c>
      <c r="K64" s="56">
        <v>-2737.587199999994</v>
      </c>
      <c r="L64" s="56">
        <v>12864.884472999998</v>
      </c>
      <c r="M64" s="56">
        <v>-4420</v>
      </c>
      <c r="N64" s="90">
        <v>3652.6053708099998</v>
      </c>
      <c r="O64" s="50"/>
      <c r="P64" s="50"/>
      <c r="Q64" s="50"/>
    </row>
    <row r="65" spans="2:17" x14ac:dyDescent="0.25">
      <c r="B65" s="7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71"/>
      <c r="O65" s="48"/>
      <c r="P65" s="48"/>
      <c r="Q65" s="48"/>
    </row>
    <row r="66" spans="2:17" s="42" customFormat="1" x14ac:dyDescent="0.25">
      <c r="B66" s="120" t="s">
        <v>98</v>
      </c>
      <c r="C66" s="121" t="e">
        <f>#REF!-#REF!</f>
        <v>#REF!</v>
      </c>
      <c r="D66" s="121" t="e">
        <f>#REF!-#REF!</f>
        <v>#REF!</v>
      </c>
      <c r="E66" s="121" t="e">
        <f>#REF!-#REF!</f>
        <v>#REF!</v>
      </c>
      <c r="F66" s="121" t="e">
        <f>#REF!-#REF!</f>
        <v>#REF!</v>
      </c>
      <c r="G66" s="121" t="e">
        <f>#REF!-#REF!</f>
        <v>#REF!</v>
      </c>
      <c r="H66" s="121" t="e">
        <f>#REF!+#REF!-#REF!</f>
        <v>#REF!</v>
      </c>
      <c r="I66" s="121" t="e">
        <f>#REF!+#REF!-#REF!</f>
        <v>#REF!</v>
      </c>
      <c r="J66" s="121">
        <v>11464.299423</v>
      </c>
      <c r="K66" s="121">
        <v>12275.042702000001</v>
      </c>
      <c r="L66" s="121">
        <v>-2517.5761460000003</v>
      </c>
      <c r="M66" s="121">
        <v>-25.581822999999531</v>
      </c>
      <c r="N66" s="119">
        <v>-4642.0510610000001</v>
      </c>
      <c r="O66" s="50"/>
      <c r="P66" s="50"/>
      <c r="Q66" s="50"/>
    </row>
    <row r="67" spans="2:17" x14ac:dyDescent="0.25">
      <c r="H67" s="41"/>
      <c r="I67" s="41"/>
      <c r="K67" s="41"/>
      <c r="L67" s="41"/>
      <c r="N67" s="41"/>
    </row>
    <row r="68" spans="2:17" x14ac:dyDescent="0.25">
      <c r="H68" s="41"/>
      <c r="I68" s="41"/>
      <c r="K68" s="41"/>
      <c r="L68" s="41"/>
      <c r="N68" s="41"/>
    </row>
    <row r="69" spans="2:17" s="42" customFormat="1" x14ac:dyDescent="0.25">
      <c r="B69" s="67" t="s">
        <v>107</v>
      </c>
      <c r="C69" s="83">
        <v>2009</v>
      </c>
      <c r="D69" s="83">
        <v>2010</v>
      </c>
      <c r="E69" s="83">
        <v>2011</v>
      </c>
      <c r="F69" s="83">
        <v>2012</v>
      </c>
      <c r="G69" s="83">
        <v>2013</v>
      </c>
      <c r="H69" s="83">
        <v>2014</v>
      </c>
      <c r="I69" s="83">
        <v>2015</v>
      </c>
      <c r="J69" s="83">
        <v>2016</v>
      </c>
      <c r="K69" s="83">
        <v>2017</v>
      </c>
      <c r="L69" s="83">
        <v>2018</v>
      </c>
      <c r="M69" s="83">
        <v>2019</v>
      </c>
      <c r="N69" s="84">
        <v>2020</v>
      </c>
    </row>
    <row r="70" spans="2:17" x14ac:dyDescent="0.25">
      <c r="B70" s="74" t="s">
        <v>27</v>
      </c>
      <c r="C70" s="53"/>
      <c r="D70" s="54" t="e">
        <f t="shared" ref="D70:N72" si="14">((D5-C5)/C5)*100</f>
        <v>#REF!</v>
      </c>
      <c r="E70" s="53" t="e">
        <f t="shared" si="14"/>
        <v>#REF!</v>
      </c>
      <c r="F70" s="53" t="e">
        <f t="shared" si="14"/>
        <v>#REF!</v>
      </c>
      <c r="G70" s="53" t="e">
        <f t="shared" si="14"/>
        <v>#REF!</v>
      </c>
      <c r="H70" s="53" t="e">
        <f t="shared" si="14"/>
        <v>#REF!</v>
      </c>
      <c r="I70" s="53" t="e">
        <f t="shared" si="14"/>
        <v>#REF!</v>
      </c>
      <c r="J70" s="53">
        <v>-13.537733822689283</v>
      </c>
      <c r="K70" s="53">
        <v>38.264855913729619</v>
      </c>
      <c r="L70" s="53">
        <v>8.7672336842066638</v>
      </c>
      <c r="M70" s="53">
        <v>5.5370298163633391</v>
      </c>
      <c r="N70" s="75">
        <v>-4.0309908729381574</v>
      </c>
    </row>
    <row r="71" spans="2:17" x14ac:dyDescent="0.25">
      <c r="B71" s="74" t="s">
        <v>12</v>
      </c>
      <c r="C71" s="53"/>
      <c r="D71" s="54" t="e">
        <f t="shared" si="14"/>
        <v>#REF!</v>
      </c>
      <c r="E71" s="53" t="e">
        <f t="shared" si="14"/>
        <v>#REF!</v>
      </c>
      <c r="F71" s="53" t="e">
        <f t="shared" si="14"/>
        <v>#REF!</v>
      </c>
      <c r="G71" s="53" t="e">
        <f t="shared" si="14"/>
        <v>#REF!</v>
      </c>
      <c r="H71" s="53" t="e">
        <f t="shared" si="14"/>
        <v>#REF!</v>
      </c>
      <c r="I71" s="53" t="e">
        <f t="shared" si="14"/>
        <v>#REF!</v>
      </c>
      <c r="J71" s="53">
        <v>7.9177591361565751</v>
      </c>
      <c r="K71" s="53">
        <v>8.6260553371814588</v>
      </c>
      <c r="L71" s="53">
        <v>-1.9077545311006492</v>
      </c>
      <c r="M71" s="53">
        <v>8.8782853266863846</v>
      </c>
      <c r="N71" s="75">
        <v>-8.9950622083422953</v>
      </c>
    </row>
    <row r="72" spans="2:17" x14ac:dyDescent="0.25">
      <c r="B72" s="74" t="s">
        <v>28</v>
      </c>
      <c r="C72" s="53"/>
      <c r="D72" s="54" t="e">
        <f t="shared" si="14"/>
        <v>#REF!</v>
      </c>
      <c r="E72" s="53" t="e">
        <f t="shared" si="14"/>
        <v>#REF!</v>
      </c>
      <c r="F72" s="53" t="e">
        <f t="shared" si="14"/>
        <v>#REF!</v>
      </c>
      <c r="G72" s="53" t="e">
        <f t="shared" si="14"/>
        <v>#REF!</v>
      </c>
      <c r="H72" s="53" t="e">
        <f t="shared" si="14"/>
        <v>#REF!</v>
      </c>
      <c r="I72" s="53" t="e">
        <f t="shared" si="14"/>
        <v>#REF!</v>
      </c>
      <c r="J72" s="53">
        <v>-11.971564223607073</v>
      </c>
      <c r="K72" s="53">
        <v>35.612505799300315</v>
      </c>
      <c r="L72" s="53">
        <v>8.0020390803662576</v>
      </c>
      <c r="M72" s="53">
        <v>5.7545586862842768</v>
      </c>
      <c r="N72" s="75">
        <v>-4.3637173831625278</v>
      </c>
    </row>
    <row r="73" spans="2:17" x14ac:dyDescent="0.25">
      <c r="B73" s="74" t="s">
        <v>13</v>
      </c>
      <c r="C73" s="53"/>
      <c r="D73" s="54" t="e">
        <f t="shared" ref="D73:D81" si="15">((D9-C9)/C9)*100</f>
        <v>#REF!</v>
      </c>
      <c r="E73" s="53" t="e">
        <f t="shared" ref="E73:E81" si="16">((E9-D9)/D9)*100</f>
        <v>#REF!</v>
      </c>
      <c r="F73" s="53" t="e">
        <f t="shared" ref="F73:F81" si="17">((F9-E9)/E9)*100</f>
        <v>#REF!</v>
      </c>
      <c r="G73" s="53" t="e">
        <f t="shared" ref="G73:G81" si="18">((G9-F9)/F9)*100</f>
        <v>#REF!</v>
      </c>
      <c r="H73" s="53" t="e">
        <f t="shared" ref="H73:N81" si="19">((H9-G9)/G9)*100</f>
        <v>#REF!</v>
      </c>
      <c r="I73" s="53" t="e">
        <f t="shared" si="19"/>
        <v>#REF!</v>
      </c>
      <c r="J73" s="53">
        <v>-23.308727715222567</v>
      </c>
      <c r="K73" s="53">
        <v>40.358755622443496</v>
      </c>
      <c r="L73" s="53">
        <v>9.7310272769165174</v>
      </c>
      <c r="M73" s="53">
        <v>15.84912666484137</v>
      </c>
      <c r="N73" s="75">
        <v>-13.509151441509362</v>
      </c>
    </row>
    <row r="74" spans="2:17" x14ac:dyDescent="0.25">
      <c r="B74" s="74" t="s">
        <v>14</v>
      </c>
      <c r="C74" s="53"/>
      <c r="D74" s="54" t="e">
        <f t="shared" si="15"/>
        <v>#REF!</v>
      </c>
      <c r="E74" s="53" t="e">
        <f t="shared" si="16"/>
        <v>#REF!</v>
      </c>
      <c r="F74" s="53" t="e">
        <f t="shared" si="17"/>
        <v>#REF!</v>
      </c>
      <c r="G74" s="53" t="e">
        <f t="shared" si="18"/>
        <v>#REF!</v>
      </c>
      <c r="H74" s="53" t="e">
        <f t="shared" si="19"/>
        <v>#REF!</v>
      </c>
      <c r="I74" s="53" t="e">
        <f t="shared" si="19"/>
        <v>#REF!</v>
      </c>
      <c r="J74" s="53">
        <v>-170.23653625204582</v>
      </c>
      <c r="K74" s="53">
        <v>76.564567669388524</v>
      </c>
      <c r="L74" s="53">
        <v>-59.161196740665531</v>
      </c>
      <c r="M74" s="53">
        <v>-448.9445186100175</v>
      </c>
      <c r="N74" s="75">
        <v>-197.84303748166926</v>
      </c>
    </row>
    <row r="75" spans="2:17" x14ac:dyDescent="0.25">
      <c r="B75" s="74" t="s">
        <v>15</v>
      </c>
      <c r="C75" s="53"/>
      <c r="D75" s="54" t="e">
        <f t="shared" si="15"/>
        <v>#REF!</v>
      </c>
      <c r="E75" s="53" t="e">
        <f t="shared" si="16"/>
        <v>#REF!</v>
      </c>
      <c r="F75" s="53" t="e">
        <f t="shared" si="17"/>
        <v>#REF!</v>
      </c>
      <c r="G75" s="53" t="e">
        <f t="shared" si="18"/>
        <v>#REF!</v>
      </c>
      <c r="H75" s="53" t="e">
        <f t="shared" si="19"/>
        <v>#REF!</v>
      </c>
      <c r="I75" s="53" t="e">
        <f t="shared" si="19"/>
        <v>#REF!</v>
      </c>
      <c r="J75" s="53">
        <v>-8.2864698863636281</v>
      </c>
      <c r="K75" s="53">
        <v>34.080235373222067</v>
      </c>
      <c r="L75" s="53">
        <v>4.916877816675318</v>
      </c>
      <c r="M75" s="53">
        <v>1.0358921403673733</v>
      </c>
      <c r="N75" s="75">
        <v>3.5508816384505133</v>
      </c>
    </row>
    <row r="76" spans="2:17" x14ac:dyDescent="0.25">
      <c r="B76" s="74" t="s">
        <v>16</v>
      </c>
      <c r="C76" s="53"/>
      <c r="D76" s="54" t="e">
        <f t="shared" si="15"/>
        <v>#REF!</v>
      </c>
      <c r="E76" s="53" t="e">
        <f t="shared" si="16"/>
        <v>#REF!</v>
      </c>
      <c r="F76" s="53" t="e">
        <f t="shared" si="17"/>
        <v>#REF!</v>
      </c>
      <c r="G76" s="53" t="e">
        <f t="shared" si="18"/>
        <v>#REF!</v>
      </c>
      <c r="H76" s="53" t="e">
        <f t="shared" si="19"/>
        <v>#REF!</v>
      </c>
      <c r="I76" s="53" t="e">
        <f t="shared" si="19"/>
        <v>#REF!</v>
      </c>
      <c r="J76" s="53">
        <v>-29.713979999999999</v>
      </c>
      <c r="K76" s="53">
        <v>88.37941248979746</v>
      </c>
      <c r="L76" s="53">
        <v>-35.688637308677698</v>
      </c>
      <c r="M76" s="53">
        <v>-0.33152933290353198</v>
      </c>
      <c r="N76" s="75">
        <v>20.818631676028918</v>
      </c>
    </row>
    <row r="77" spans="2:17" x14ac:dyDescent="0.25">
      <c r="B77" s="74" t="s">
        <v>17</v>
      </c>
      <c r="C77" s="53"/>
      <c r="D77" s="54" t="e">
        <f t="shared" si="15"/>
        <v>#REF!</v>
      </c>
      <c r="E77" s="53" t="e">
        <f t="shared" si="16"/>
        <v>#REF!</v>
      </c>
      <c r="F77" s="53" t="e">
        <f t="shared" si="17"/>
        <v>#REF!</v>
      </c>
      <c r="G77" s="53" t="e">
        <f t="shared" si="18"/>
        <v>#REF!</v>
      </c>
      <c r="H77" s="53" t="e">
        <f t="shared" si="19"/>
        <v>#REF!</v>
      </c>
      <c r="I77" s="53" t="e">
        <f t="shared" si="19"/>
        <v>#REF!</v>
      </c>
      <c r="J77" s="53">
        <v>0.52489286974937932</v>
      </c>
      <c r="K77" s="53">
        <v>41.821093838013965</v>
      </c>
      <c r="L77" s="53">
        <v>3.5604861603376592</v>
      </c>
      <c r="M77" s="53">
        <v>4.8069391573169415</v>
      </c>
      <c r="N77" s="75">
        <v>-2.5617232635324205</v>
      </c>
    </row>
    <row r="78" spans="2:17" x14ac:dyDescent="0.25">
      <c r="B78" s="74" t="s">
        <v>18</v>
      </c>
      <c r="C78" s="53"/>
      <c r="D78" s="54" t="e">
        <f t="shared" si="15"/>
        <v>#REF!</v>
      </c>
      <c r="E78" s="53" t="e">
        <f t="shared" si="16"/>
        <v>#REF!</v>
      </c>
      <c r="F78" s="53" t="e">
        <f t="shared" si="17"/>
        <v>#REF!</v>
      </c>
      <c r="G78" s="53" t="e">
        <f t="shared" si="18"/>
        <v>#REF!</v>
      </c>
      <c r="H78" s="53" t="e">
        <f t="shared" si="19"/>
        <v>#REF!</v>
      </c>
      <c r="I78" s="53" t="e">
        <f t="shared" si="19"/>
        <v>#REF!</v>
      </c>
      <c r="J78" s="53">
        <v>15.113877574047949</v>
      </c>
      <c r="K78" s="53">
        <v>32.343175420262583</v>
      </c>
      <c r="L78" s="53">
        <v>-7.6636597077672715</v>
      </c>
      <c r="M78" s="53">
        <v>22.797469198082737</v>
      </c>
      <c r="N78" s="75">
        <v>-9.487312601839486</v>
      </c>
    </row>
    <row r="79" spans="2:17" x14ac:dyDescent="0.25">
      <c r="B79" s="74" t="s">
        <v>19</v>
      </c>
      <c r="C79" s="53"/>
      <c r="D79" s="54" t="e">
        <f t="shared" si="15"/>
        <v>#REF!</v>
      </c>
      <c r="E79" s="53" t="e">
        <f t="shared" si="16"/>
        <v>#REF!</v>
      </c>
      <c r="F79" s="53" t="e">
        <f t="shared" si="17"/>
        <v>#REF!</v>
      </c>
      <c r="G79" s="53" t="e">
        <f t="shared" si="18"/>
        <v>#REF!</v>
      </c>
      <c r="H79" s="53" t="e">
        <f t="shared" si="19"/>
        <v>#REF!</v>
      </c>
      <c r="I79" s="53" t="e">
        <f t="shared" si="19"/>
        <v>#REF!</v>
      </c>
      <c r="J79" s="53">
        <v>24.81726315685108</v>
      </c>
      <c r="K79" s="53">
        <v>7.807096341695356</v>
      </c>
      <c r="L79" s="53">
        <v>0.88795369782412659</v>
      </c>
      <c r="M79" s="53">
        <v>-2.3800693941149569</v>
      </c>
      <c r="N79" s="75">
        <v>3.8427271771396878</v>
      </c>
    </row>
    <row r="80" spans="2:17" x14ac:dyDescent="0.25">
      <c r="B80" s="74" t="s">
        <v>21</v>
      </c>
      <c r="C80" s="53"/>
      <c r="D80" s="54" t="e">
        <f t="shared" si="15"/>
        <v>#REF!</v>
      </c>
      <c r="E80" s="53" t="e">
        <f t="shared" si="16"/>
        <v>#REF!</v>
      </c>
      <c r="F80" s="53" t="e">
        <f t="shared" si="17"/>
        <v>#REF!</v>
      </c>
      <c r="G80" s="53" t="e">
        <f t="shared" si="18"/>
        <v>#REF!</v>
      </c>
      <c r="H80" s="53" t="e">
        <f t="shared" si="19"/>
        <v>#REF!</v>
      </c>
      <c r="I80" s="53" t="e">
        <f t="shared" si="19"/>
        <v>#REF!</v>
      </c>
      <c r="J80" s="53">
        <v>8.7115168972622925</v>
      </c>
      <c r="K80" s="53">
        <v>46.713553249749204</v>
      </c>
      <c r="L80" s="53">
        <v>3.5884219211505393</v>
      </c>
      <c r="M80" s="53">
        <v>-0.57490371946066898</v>
      </c>
      <c r="N80" s="75">
        <v>16.460852407463722</v>
      </c>
    </row>
    <row r="81" spans="2:14" x14ac:dyDescent="0.25">
      <c r="B81" s="74" t="s">
        <v>29</v>
      </c>
      <c r="C81" s="53"/>
      <c r="D81" s="54" t="e">
        <f t="shared" si="15"/>
        <v>#REF!</v>
      </c>
      <c r="E81" s="53" t="e">
        <f t="shared" si="16"/>
        <v>#REF!</v>
      </c>
      <c r="F81" s="53" t="e">
        <f t="shared" si="17"/>
        <v>#REF!</v>
      </c>
      <c r="G81" s="53" t="e">
        <f t="shared" si="18"/>
        <v>#REF!</v>
      </c>
      <c r="H81" s="53" t="e">
        <f t="shared" si="19"/>
        <v>#REF!</v>
      </c>
      <c r="I81" s="53" t="e">
        <f t="shared" si="19"/>
        <v>#REF!</v>
      </c>
      <c r="J81" s="53">
        <v>-6.3275572677092784</v>
      </c>
      <c r="K81" s="53">
        <v>4.3572178758783764</v>
      </c>
      <c r="L81" s="53">
        <v>39.2368790190935</v>
      </c>
      <c r="M81" s="53">
        <v>-8.5619190998263495</v>
      </c>
      <c r="N81" s="75">
        <v>-29.698108900881813</v>
      </c>
    </row>
    <row r="82" spans="2:14" x14ac:dyDescent="0.25">
      <c r="B82" s="74" t="s">
        <v>31</v>
      </c>
      <c r="C82" s="53"/>
      <c r="D82" s="54" t="e">
        <f t="shared" ref="D82:N82" si="20">((D20-C20)/C20)*100</f>
        <v>#REF!</v>
      </c>
      <c r="E82" s="53" t="e">
        <f t="shared" si="20"/>
        <v>#REF!</v>
      </c>
      <c r="F82" s="53" t="e">
        <f t="shared" si="20"/>
        <v>#REF!</v>
      </c>
      <c r="G82" s="53" t="e">
        <f t="shared" si="20"/>
        <v>#REF!</v>
      </c>
      <c r="H82" s="53" t="e">
        <f t="shared" si="20"/>
        <v>#REF!</v>
      </c>
      <c r="I82" s="53" t="e">
        <f t="shared" si="20"/>
        <v>#REF!</v>
      </c>
      <c r="J82" s="53">
        <v>25.407985436893192</v>
      </c>
      <c r="K82" s="53">
        <v>23.040745430524503</v>
      </c>
      <c r="L82" s="53">
        <v>19.960439704794016</v>
      </c>
      <c r="M82" s="53">
        <v>-20.445630282240039</v>
      </c>
      <c r="N82" s="75">
        <v>1.4681411462481078</v>
      </c>
    </row>
    <row r="83" spans="2:14" x14ac:dyDescent="0.25">
      <c r="B83" s="74" t="s">
        <v>22</v>
      </c>
      <c r="C83" s="53"/>
      <c r="D83" s="54" t="e">
        <f t="shared" ref="D83:G85" si="21">((D21-C21)/C21)*100</f>
        <v>#REF!</v>
      </c>
      <c r="E83" s="53" t="e">
        <f t="shared" si="21"/>
        <v>#REF!</v>
      </c>
      <c r="F83" s="53" t="e">
        <f t="shared" si="21"/>
        <v>#REF!</v>
      </c>
      <c r="G83" s="53" t="e">
        <f t="shared" si="21"/>
        <v>#REF!</v>
      </c>
      <c r="H83" s="53">
        <v>0</v>
      </c>
      <c r="I83" s="53">
        <v>1</v>
      </c>
      <c r="J83" s="53">
        <v>2</v>
      </c>
      <c r="K83" s="53">
        <v>2</v>
      </c>
      <c r="L83" s="53">
        <v>3</v>
      </c>
      <c r="M83" s="53">
        <v>4</v>
      </c>
      <c r="N83" s="75">
        <v>5</v>
      </c>
    </row>
    <row r="84" spans="2:14" x14ac:dyDescent="0.25">
      <c r="B84" s="74" t="s">
        <v>23</v>
      </c>
      <c r="C84" s="53"/>
      <c r="D84" s="54" t="e">
        <f t="shared" si="21"/>
        <v>#REF!</v>
      </c>
      <c r="E84" s="53" t="e">
        <f t="shared" si="21"/>
        <v>#REF!</v>
      </c>
      <c r="F84" s="53" t="e">
        <f t="shared" si="21"/>
        <v>#REF!</v>
      </c>
      <c r="G84" s="53" t="e">
        <f t="shared" si="21"/>
        <v>#REF!</v>
      </c>
      <c r="H84" s="53" t="e">
        <f t="shared" ref="H84:N85" si="22">((H22-G22)/G22)*100</f>
        <v>#REF!</v>
      </c>
      <c r="I84" s="53" t="e">
        <f t="shared" si="22"/>
        <v>#REF!</v>
      </c>
      <c r="J84" s="53">
        <v>31.463401587301586</v>
      </c>
      <c r="K84" s="53">
        <v>12.715661114108373</v>
      </c>
      <c r="L84" s="53">
        <v>34.101556554926994</v>
      </c>
      <c r="M84" s="53">
        <v>-31.688755447305265</v>
      </c>
      <c r="N84" s="75">
        <v>76.214794259505595</v>
      </c>
    </row>
    <row r="85" spans="2:14" x14ac:dyDescent="0.25">
      <c r="B85" s="74" t="s">
        <v>24</v>
      </c>
      <c r="C85" s="53"/>
      <c r="D85" s="54" t="e">
        <f t="shared" si="21"/>
        <v>#REF!</v>
      </c>
      <c r="E85" s="53" t="e">
        <f t="shared" si="21"/>
        <v>#REF!</v>
      </c>
      <c r="F85" s="53" t="e">
        <f t="shared" si="21"/>
        <v>#REF!</v>
      </c>
      <c r="G85" s="53" t="e">
        <f t="shared" si="21"/>
        <v>#REF!</v>
      </c>
      <c r="H85" s="53" t="e">
        <f t="shared" si="22"/>
        <v>#REF!</v>
      </c>
      <c r="I85" s="53" t="e">
        <f t="shared" si="22"/>
        <v>#REF!</v>
      </c>
      <c r="J85" s="53">
        <v>-6.1994206896551507</v>
      </c>
      <c r="K85" s="53">
        <v>2.5377203675328426</v>
      </c>
      <c r="L85" s="53">
        <v>40.175355001287549</v>
      </c>
      <c r="M85" s="53">
        <v>-10.147432973506088</v>
      </c>
      <c r="N85" s="75">
        <v>-27.166950173608111</v>
      </c>
    </row>
    <row r="86" spans="2:14" x14ac:dyDescent="0.25">
      <c r="B86" s="74" t="s">
        <v>25</v>
      </c>
      <c r="C86" s="53"/>
      <c r="D86" s="54" t="e">
        <f t="shared" ref="D86:N89" si="23">((D26-C26)/C26)*100</f>
        <v>#REF!</v>
      </c>
      <c r="E86" s="53" t="e">
        <f t="shared" si="23"/>
        <v>#REF!</v>
      </c>
      <c r="F86" s="53" t="e">
        <f t="shared" si="23"/>
        <v>#REF!</v>
      </c>
      <c r="G86" s="53" t="e">
        <f t="shared" si="23"/>
        <v>#REF!</v>
      </c>
      <c r="H86" s="53" t="e">
        <f t="shared" si="23"/>
        <v>#REF!</v>
      </c>
      <c r="I86" s="53" t="e">
        <f t="shared" si="23"/>
        <v>#REF!</v>
      </c>
      <c r="J86" s="53">
        <v>70.587567301587285</v>
      </c>
      <c r="K86" s="53">
        <v>-8.3995730335114391</v>
      </c>
      <c r="L86" s="53">
        <v>20.880217787300381</v>
      </c>
      <c r="M86" s="53">
        <v>-29.870035441169929</v>
      </c>
      <c r="N86" s="75">
        <v>10.633386855548711</v>
      </c>
    </row>
    <row r="87" spans="2:14" x14ac:dyDescent="0.25">
      <c r="B87" s="74" t="s">
        <v>32</v>
      </c>
      <c r="C87" s="53"/>
      <c r="D87" s="54" t="e">
        <f t="shared" si="23"/>
        <v>#REF!</v>
      </c>
      <c r="E87" s="53" t="e">
        <f t="shared" si="23"/>
        <v>#REF!</v>
      </c>
      <c r="F87" s="53" t="e">
        <f t="shared" si="23"/>
        <v>#REF!</v>
      </c>
      <c r="G87" s="53" t="e">
        <f t="shared" si="23"/>
        <v>#REF!</v>
      </c>
      <c r="H87" s="53" t="e">
        <f t="shared" si="23"/>
        <v>#REF!</v>
      </c>
      <c r="I87" s="53" t="e">
        <f t="shared" si="23"/>
        <v>#REF!</v>
      </c>
      <c r="J87" s="53">
        <v>-47.274431250000148</v>
      </c>
      <c r="K87" s="53">
        <v>95.930283350429022</v>
      </c>
      <c r="L87" s="53">
        <v>2284.0333514894596</v>
      </c>
      <c r="M87" s="53">
        <v>-38.318415262450792</v>
      </c>
      <c r="N87" s="75">
        <v>-95.605430185856434</v>
      </c>
    </row>
    <row r="88" spans="2:14" x14ac:dyDescent="0.25">
      <c r="B88" s="74" t="s">
        <v>33</v>
      </c>
      <c r="C88" s="53"/>
      <c r="D88" s="54" t="e">
        <f t="shared" si="23"/>
        <v>#REF!</v>
      </c>
      <c r="E88" s="53" t="e">
        <f t="shared" si="23"/>
        <v>#REF!</v>
      </c>
      <c r="F88" s="53" t="e">
        <f t="shared" si="23"/>
        <v>#REF!</v>
      </c>
      <c r="G88" s="53" t="e">
        <f t="shared" si="23"/>
        <v>#REF!</v>
      </c>
      <c r="H88" s="53" t="e">
        <f t="shared" si="23"/>
        <v>#REF!</v>
      </c>
      <c r="I88" s="53" t="e">
        <f t="shared" si="23"/>
        <v>#REF!</v>
      </c>
      <c r="J88" s="53">
        <v>-6.6996044303797468</v>
      </c>
      <c r="K88" s="53">
        <v>19.967828836521473</v>
      </c>
      <c r="L88" s="53">
        <v>43.60867712137609</v>
      </c>
      <c r="M88" s="53">
        <v>13.017507777674405</v>
      </c>
      <c r="N88" s="75">
        <v>-46.424731773481746</v>
      </c>
    </row>
    <row r="89" spans="2:14" x14ac:dyDescent="0.25">
      <c r="B89" s="85" t="s">
        <v>26</v>
      </c>
      <c r="C89" s="77"/>
      <c r="D89" s="86" t="e">
        <f t="shared" si="23"/>
        <v>#REF!</v>
      </c>
      <c r="E89" s="77" t="e">
        <f t="shared" si="23"/>
        <v>#REF!</v>
      </c>
      <c r="F89" s="77" t="e">
        <f t="shared" si="23"/>
        <v>#REF!</v>
      </c>
      <c r="G89" s="77" t="e">
        <f t="shared" si="23"/>
        <v>#REF!</v>
      </c>
      <c r="H89" s="77" t="e">
        <f t="shared" si="23"/>
        <v>#REF!</v>
      </c>
      <c r="I89" s="77" t="e">
        <f t="shared" si="23"/>
        <v>#REF!</v>
      </c>
      <c r="J89" s="77">
        <v>-11.570925939524807</v>
      </c>
      <c r="K89" s="77">
        <v>-0.66254134795631292</v>
      </c>
      <c r="L89" s="77">
        <v>59.554259721985517</v>
      </c>
      <c r="M89" s="77">
        <v>-19.013259233252903</v>
      </c>
      <c r="N89" s="78">
        <v>-28.084279308429679</v>
      </c>
    </row>
    <row r="90" spans="2:14" x14ac:dyDescent="0.25">
      <c r="H90" s="41"/>
      <c r="I90" s="41"/>
      <c r="K90" s="41"/>
      <c r="L90" s="41"/>
      <c r="N90" s="41"/>
    </row>
    <row r="91" spans="2:14" x14ac:dyDescent="0.25">
      <c r="H91" s="41"/>
      <c r="I91" s="41"/>
      <c r="K91" s="41"/>
      <c r="L91" s="41"/>
      <c r="N91" s="41"/>
    </row>
    <row r="92" spans="2:14" s="42" customFormat="1" x14ac:dyDescent="0.25">
      <c r="B92" s="67" t="s">
        <v>48</v>
      </c>
      <c r="C92" s="68">
        <v>40178</v>
      </c>
      <c r="D92" s="83">
        <v>2010</v>
      </c>
      <c r="E92" s="83">
        <v>2011</v>
      </c>
      <c r="F92" s="83">
        <v>2012</v>
      </c>
      <c r="G92" s="83">
        <v>2013</v>
      </c>
      <c r="H92" s="83">
        <v>2014</v>
      </c>
      <c r="I92" s="83">
        <v>2015</v>
      </c>
      <c r="J92" s="83">
        <v>2016</v>
      </c>
      <c r="K92" s="83">
        <v>2017</v>
      </c>
      <c r="L92" s="83">
        <v>2018</v>
      </c>
      <c r="M92" s="83">
        <v>2019</v>
      </c>
      <c r="N92" s="84">
        <v>2020</v>
      </c>
    </row>
    <row r="93" spans="2:14" x14ac:dyDescent="0.25">
      <c r="B93" s="74" t="s">
        <v>0</v>
      </c>
      <c r="C93" s="53"/>
      <c r="D93" s="54" t="e">
        <f t="shared" ref="D93:D99" si="24">((D35-C35)/C35)*100</f>
        <v>#REF!</v>
      </c>
      <c r="E93" s="53" t="e">
        <f t="shared" ref="E93:E99" si="25">((E35-D35)/D35)*100</f>
        <v>#REF!</v>
      </c>
      <c r="F93" s="53" t="e">
        <f t="shared" ref="F93:F99" si="26">((F35-E35)/E35)*100</f>
        <v>#REF!</v>
      </c>
      <c r="G93" s="53" t="e">
        <f t="shared" ref="G93:G99" si="27">((G35-F35)/F35)*100</f>
        <v>#REF!</v>
      </c>
      <c r="H93" s="53" t="e">
        <f t="shared" ref="H93:N99" si="28">((H35-G35)/G35)*100</f>
        <v>#REF!</v>
      </c>
      <c r="I93" s="53" t="e">
        <f t="shared" si="28"/>
        <v>#REF!</v>
      </c>
      <c r="J93" s="53">
        <v>-5.7070052475666531</v>
      </c>
      <c r="K93" s="53">
        <v>56.439359210454001</v>
      </c>
      <c r="L93" s="53">
        <v>-7.6350028810860335</v>
      </c>
      <c r="M93" s="53">
        <v>0.248228890908404</v>
      </c>
      <c r="N93" s="75">
        <v>-0.201158373026052</v>
      </c>
    </row>
    <row r="94" spans="2:14" x14ac:dyDescent="0.25">
      <c r="B94" s="74" t="s">
        <v>1</v>
      </c>
      <c r="C94" s="53"/>
      <c r="D94" s="54" t="e">
        <f t="shared" si="24"/>
        <v>#REF!</v>
      </c>
      <c r="E94" s="53" t="e">
        <f t="shared" si="25"/>
        <v>#REF!</v>
      </c>
      <c r="F94" s="53" t="e">
        <f t="shared" si="26"/>
        <v>#REF!</v>
      </c>
      <c r="G94" s="53" t="e">
        <f t="shared" si="27"/>
        <v>#REF!</v>
      </c>
      <c r="H94" s="53" t="e">
        <f t="shared" si="28"/>
        <v>#REF!</v>
      </c>
      <c r="I94" s="53" t="e">
        <f t="shared" si="28"/>
        <v>#REF!</v>
      </c>
      <c r="J94" s="53">
        <v>-2.4693734570103345</v>
      </c>
      <c r="K94" s="53">
        <v>5.3490220616456181</v>
      </c>
      <c r="L94" s="53">
        <v>-5.993453329023005</v>
      </c>
      <c r="M94" s="53">
        <v>-2.6916159507713298</v>
      </c>
      <c r="N94" s="75">
        <v>-6.9134392403552294</v>
      </c>
    </row>
    <row r="95" spans="2:14" x14ac:dyDescent="0.25">
      <c r="B95" s="74" t="s">
        <v>2</v>
      </c>
      <c r="C95" s="53"/>
      <c r="D95" s="54" t="e">
        <f t="shared" si="24"/>
        <v>#REF!</v>
      </c>
      <c r="E95" s="53" t="e">
        <f t="shared" si="25"/>
        <v>#REF!</v>
      </c>
      <c r="F95" s="53" t="e">
        <f t="shared" si="26"/>
        <v>#REF!</v>
      </c>
      <c r="G95" s="53" t="e">
        <f t="shared" si="27"/>
        <v>#REF!</v>
      </c>
      <c r="H95" s="53" t="e">
        <f t="shared" si="28"/>
        <v>#REF!</v>
      </c>
      <c r="I95" s="53" t="e">
        <f t="shared" si="28"/>
        <v>#REF!</v>
      </c>
      <c r="J95" s="53">
        <v>-15.259505061867268</v>
      </c>
      <c r="K95" s="53">
        <v>-24.447371560276441</v>
      </c>
      <c r="L95" s="53">
        <v>-40.839103535708169</v>
      </c>
      <c r="M95" s="53">
        <v>57.317564510844136</v>
      </c>
      <c r="N95" s="75">
        <v>-38.430922942456817</v>
      </c>
    </row>
    <row r="96" spans="2:14" x14ac:dyDescent="0.25">
      <c r="B96" s="74" t="s">
        <v>3</v>
      </c>
      <c r="C96" s="53"/>
      <c r="D96" s="54" t="e">
        <f t="shared" si="24"/>
        <v>#REF!</v>
      </c>
      <c r="E96" s="53" t="e">
        <f t="shared" si="25"/>
        <v>#REF!</v>
      </c>
      <c r="F96" s="53" t="e">
        <f t="shared" si="26"/>
        <v>#REF!</v>
      </c>
      <c r="G96" s="53" t="e">
        <f t="shared" si="27"/>
        <v>#REF!</v>
      </c>
      <c r="H96" s="53" t="e">
        <f t="shared" si="28"/>
        <v>#REF!</v>
      </c>
      <c r="I96" s="53" t="e">
        <f t="shared" si="28"/>
        <v>#REF!</v>
      </c>
      <c r="J96" s="53">
        <v>-7.6347180249353785</v>
      </c>
      <c r="K96" s="53">
        <v>43.926277829742602</v>
      </c>
      <c r="L96" s="53">
        <v>-4.6457843157185099</v>
      </c>
      <c r="M96" s="53">
        <v>20.790952029062769</v>
      </c>
      <c r="N96" s="75">
        <v>-18.151346933912869</v>
      </c>
    </row>
    <row r="97" spans="2:14" x14ac:dyDescent="0.25">
      <c r="B97" s="74" t="s">
        <v>4</v>
      </c>
      <c r="C97" s="53"/>
      <c r="D97" s="54" t="e">
        <f t="shared" si="24"/>
        <v>#REF!</v>
      </c>
      <c r="E97" s="53" t="e">
        <f t="shared" si="25"/>
        <v>#REF!</v>
      </c>
      <c r="F97" s="53" t="e">
        <f t="shared" si="26"/>
        <v>#REF!</v>
      </c>
      <c r="G97" s="53" t="e">
        <f t="shared" si="27"/>
        <v>#REF!</v>
      </c>
      <c r="H97" s="53" t="e">
        <f t="shared" si="28"/>
        <v>#REF!</v>
      </c>
      <c r="I97" s="53" t="e">
        <f t="shared" si="28"/>
        <v>#REF!</v>
      </c>
      <c r="J97" s="53">
        <v>-23.412010715572816</v>
      </c>
      <c r="K97" s="53">
        <v>-1.8439276320734992</v>
      </c>
      <c r="L97" s="53">
        <v>-18.923701850405024</v>
      </c>
      <c r="M97" s="53">
        <v>1.773312069239338</v>
      </c>
      <c r="N97" s="75">
        <v>-17.777733410483282</v>
      </c>
    </row>
    <row r="98" spans="2:14" x14ac:dyDescent="0.25">
      <c r="B98" s="74" t="s">
        <v>35</v>
      </c>
      <c r="C98" s="53"/>
      <c r="D98" s="54" t="e">
        <f t="shared" si="24"/>
        <v>#REF!</v>
      </c>
      <c r="E98" s="53" t="e">
        <f t="shared" si="25"/>
        <v>#REF!</v>
      </c>
      <c r="F98" s="53" t="e">
        <f t="shared" si="26"/>
        <v>#REF!</v>
      </c>
      <c r="G98" s="53" t="e">
        <f t="shared" si="27"/>
        <v>#REF!</v>
      </c>
      <c r="H98" s="53" t="e">
        <f t="shared" si="28"/>
        <v>#REF!</v>
      </c>
      <c r="I98" s="53" t="e">
        <f>((I40-H40)/H40)*100</f>
        <v>#REF!</v>
      </c>
      <c r="J98" s="53">
        <v>-49.578093317004893</v>
      </c>
      <c r="K98" s="53">
        <v>8.2986584358330902</v>
      </c>
      <c r="L98" s="53">
        <v>246.60301123832534</v>
      </c>
      <c r="M98" s="53">
        <v>-20.371821761944101</v>
      </c>
      <c r="N98" s="75">
        <v>86.70809563300763</v>
      </c>
    </row>
    <row r="99" spans="2:14" x14ac:dyDescent="0.25">
      <c r="B99" s="74" t="s">
        <v>5</v>
      </c>
      <c r="C99" s="53"/>
      <c r="D99" s="54" t="e">
        <f t="shared" si="24"/>
        <v>#REF!</v>
      </c>
      <c r="E99" s="53" t="e">
        <f t="shared" si="25"/>
        <v>#REF!</v>
      </c>
      <c r="F99" s="53" t="e">
        <f t="shared" si="26"/>
        <v>#REF!</v>
      </c>
      <c r="G99" s="53" t="e">
        <f t="shared" si="27"/>
        <v>#REF!</v>
      </c>
      <c r="H99" s="53" t="e">
        <f t="shared" si="28"/>
        <v>#REF!</v>
      </c>
      <c r="I99" s="53" t="e">
        <f t="shared" si="28"/>
        <v>#REF!</v>
      </c>
      <c r="J99" s="53">
        <v>-15.474818546736028</v>
      </c>
      <c r="K99" s="53">
        <v>15.190710840528052</v>
      </c>
      <c r="L99" s="53">
        <v>-4.1994318841095568</v>
      </c>
      <c r="M99" s="53">
        <v>5.2860986625828952</v>
      </c>
      <c r="N99" s="75">
        <v>-6.8817301544343641</v>
      </c>
    </row>
    <row r="100" spans="2:14" x14ac:dyDescent="0.25">
      <c r="B100" s="74" t="s">
        <v>36</v>
      </c>
      <c r="C100" s="53"/>
      <c r="D100" s="54" t="e">
        <f t="shared" ref="D100:D106" si="29">((D43-C43)/C43)*100</f>
        <v>#REF!</v>
      </c>
      <c r="E100" s="53" t="e">
        <f t="shared" ref="E100:E106" si="30">((E43-D43)/D43)*100</f>
        <v>#REF!</v>
      </c>
      <c r="F100" s="53" t="e">
        <f t="shared" ref="F100:F108" si="31">((F43-E43)/E43)*100</f>
        <v>#REF!</v>
      </c>
      <c r="G100" s="53" t="e">
        <f t="shared" ref="G100:G108" si="32">((G43-F43)/F43)*100</f>
        <v>#REF!</v>
      </c>
      <c r="H100" s="53" t="e">
        <f t="shared" ref="H100:N108" si="33">((H43-G43)/G43)*100</f>
        <v>#REF!</v>
      </c>
      <c r="I100" s="53" t="e">
        <f t="shared" si="33"/>
        <v>#REF!</v>
      </c>
      <c r="J100" s="53">
        <v>-0.449765519474908</v>
      </c>
      <c r="K100" s="53">
        <v>-0.20880499347329778</v>
      </c>
      <c r="L100" s="53">
        <v>14.980214244220921</v>
      </c>
      <c r="M100" s="53">
        <v>-5.9173911771460288</v>
      </c>
      <c r="N100" s="75">
        <v>-6.0061535158411656</v>
      </c>
    </row>
    <row r="101" spans="2:14" x14ac:dyDescent="0.25">
      <c r="B101" s="74" t="s">
        <v>37</v>
      </c>
      <c r="C101" s="53"/>
      <c r="D101" s="54" t="e">
        <f t="shared" si="29"/>
        <v>#REF!</v>
      </c>
      <c r="E101" s="53" t="e">
        <f t="shared" si="30"/>
        <v>#REF!</v>
      </c>
      <c r="F101" s="53" t="e">
        <f t="shared" si="31"/>
        <v>#REF!</v>
      </c>
      <c r="G101" s="53" t="e">
        <f t="shared" si="32"/>
        <v>#REF!</v>
      </c>
      <c r="H101" s="53" t="e">
        <f t="shared" si="33"/>
        <v>#REF!</v>
      </c>
      <c r="I101" s="53" t="e">
        <f t="shared" si="33"/>
        <v>#REF!</v>
      </c>
      <c r="J101" s="53">
        <v>-13.449433265864986</v>
      </c>
      <c r="K101" s="53">
        <v>-26.929489399105865</v>
      </c>
      <c r="L101" s="53">
        <v>-31.976601647295272</v>
      </c>
      <c r="M101" s="53">
        <v>-51.889036114440501</v>
      </c>
      <c r="N101" s="75">
        <v>-54.614160407007759</v>
      </c>
    </row>
    <row r="102" spans="2:14" x14ac:dyDescent="0.25">
      <c r="B102" s="74" t="s">
        <v>6</v>
      </c>
      <c r="C102" s="53"/>
      <c r="D102" s="54" t="e">
        <f t="shared" si="29"/>
        <v>#REF!</v>
      </c>
      <c r="E102" s="53" t="e">
        <f t="shared" si="30"/>
        <v>#REF!</v>
      </c>
      <c r="F102" s="53" t="e">
        <f t="shared" si="31"/>
        <v>#REF!</v>
      </c>
      <c r="G102" s="53" t="e">
        <f t="shared" si="32"/>
        <v>#REF!</v>
      </c>
      <c r="H102" s="53" t="e">
        <f t="shared" si="33"/>
        <v>#REF!</v>
      </c>
      <c r="I102" s="53" t="e">
        <f t="shared" si="33"/>
        <v>#REF!</v>
      </c>
      <c r="J102" s="53">
        <v>-29.167446224202632</v>
      </c>
      <c r="K102" s="53">
        <v>76.910079974625873</v>
      </c>
      <c r="L102" s="53">
        <v>21.319766618201292</v>
      </c>
      <c r="M102" s="53">
        <v>-22.767935224342171</v>
      </c>
      <c r="N102" s="75">
        <v>18.946922806164835</v>
      </c>
    </row>
    <row r="103" spans="2:14" x14ac:dyDescent="0.25">
      <c r="B103" s="74" t="s">
        <v>7</v>
      </c>
      <c r="C103" s="53"/>
      <c r="D103" s="54" t="e">
        <f t="shared" si="29"/>
        <v>#REF!</v>
      </c>
      <c r="E103" s="53" t="e">
        <f t="shared" si="30"/>
        <v>#REF!</v>
      </c>
      <c r="F103" s="53" t="e">
        <f t="shared" si="31"/>
        <v>#REF!</v>
      </c>
      <c r="G103" s="53" t="e">
        <f t="shared" si="32"/>
        <v>#REF!</v>
      </c>
      <c r="H103" s="53" t="e">
        <f t="shared" si="33"/>
        <v>#REF!</v>
      </c>
      <c r="I103" s="53" t="e">
        <f t="shared" si="33"/>
        <v>#REF!</v>
      </c>
      <c r="J103" s="53">
        <v>-13.329845695618756</v>
      </c>
      <c r="K103" s="53">
        <v>22.233630669487724</v>
      </c>
      <c r="L103" s="53">
        <v>72.31894119775562</v>
      </c>
      <c r="M103" s="53">
        <v>36.694294304873623</v>
      </c>
      <c r="N103" s="75">
        <v>-14.738172367757329</v>
      </c>
    </row>
    <row r="104" spans="2:14" x14ac:dyDescent="0.25">
      <c r="B104" s="74" t="s">
        <v>8</v>
      </c>
      <c r="C104" s="53"/>
      <c r="D104" s="54" t="e">
        <f t="shared" si="29"/>
        <v>#REF!</v>
      </c>
      <c r="E104" s="53" t="e">
        <f t="shared" si="30"/>
        <v>#REF!</v>
      </c>
      <c r="F104" s="53" t="e">
        <f t="shared" si="31"/>
        <v>#REF!</v>
      </c>
      <c r="G104" s="53" t="e">
        <f t="shared" si="32"/>
        <v>#REF!</v>
      </c>
      <c r="H104" s="53" t="e">
        <f t="shared" si="33"/>
        <v>#REF!</v>
      </c>
      <c r="I104" s="53" t="e">
        <f t="shared" si="33"/>
        <v>#REF!</v>
      </c>
      <c r="J104" s="53">
        <v>-5.8304444213444242</v>
      </c>
      <c r="K104" s="53">
        <v>18.323300393042903</v>
      </c>
      <c r="L104" s="53">
        <v>55.594561013126395</v>
      </c>
      <c r="M104" s="53">
        <v>-12.555164546060313</v>
      </c>
      <c r="N104" s="75">
        <v>-18.731184320463313</v>
      </c>
    </row>
    <row r="105" spans="2:14" x14ac:dyDescent="0.25">
      <c r="B105" s="74" t="s">
        <v>9</v>
      </c>
      <c r="C105" s="53"/>
      <c r="D105" s="54" t="e">
        <f t="shared" si="29"/>
        <v>#REF!</v>
      </c>
      <c r="E105" s="53" t="e">
        <f t="shared" si="30"/>
        <v>#REF!</v>
      </c>
      <c r="F105" s="53" t="e">
        <f t="shared" si="31"/>
        <v>#REF!</v>
      </c>
      <c r="G105" s="53" t="e">
        <f t="shared" si="32"/>
        <v>#REF!</v>
      </c>
      <c r="H105" s="53" t="e">
        <f t="shared" si="33"/>
        <v>#REF!</v>
      </c>
      <c r="I105" s="53" t="e">
        <f t="shared" si="33"/>
        <v>#REF!</v>
      </c>
      <c r="J105" s="53">
        <v>-5.9239824228028564</v>
      </c>
      <c r="K105" s="53">
        <v>86.074615142814437</v>
      </c>
      <c r="L105" s="53">
        <v>-27.06774376537232</v>
      </c>
      <c r="M105" s="53">
        <v>-3.1116803530029062</v>
      </c>
      <c r="N105" s="75">
        <v>55.492936154064907</v>
      </c>
    </row>
    <row r="106" spans="2:14" x14ac:dyDescent="0.25">
      <c r="B106" s="74" t="s">
        <v>10</v>
      </c>
      <c r="C106" s="53"/>
      <c r="D106" s="54" t="e">
        <f t="shared" si="29"/>
        <v>#REF!</v>
      </c>
      <c r="E106" s="53" t="e">
        <f t="shared" si="30"/>
        <v>#REF!</v>
      </c>
      <c r="F106" s="53" t="e">
        <f t="shared" si="31"/>
        <v>#REF!</v>
      </c>
      <c r="G106" s="53" t="e">
        <f t="shared" si="32"/>
        <v>#REF!</v>
      </c>
      <c r="H106" s="53" t="e">
        <f t="shared" si="33"/>
        <v>#REF!</v>
      </c>
      <c r="I106" s="53" t="e">
        <f t="shared" si="33"/>
        <v>#REF!</v>
      </c>
      <c r="J106" s="53">
        <v>-36.378959680043387</v>
      </c>
      <c r="K106" s="53">
        <v>101.51959429228907</v>
      </c>
      <c r="L106" s="53">
        <v>-63.066703177301733</v>
      </c>
      <c r="M106" s="53">
        <v>-20.718835659659455</v>
      </c>
      <c r="N106" s="75">
        <v>27.285281847548408</v>
      </c>
    </row>
    <row r="107" spans="2:14" x14ac:dyDescent="0.25">
      <c r="B107" s="74" t="s">
        <v>38</v>
      </c>
      <c r="C107" s="53"/>
      <c r="D107" s="54">
        <v>0</v>
      </c>
      <c r="E107" s="53">
        <v>0</v>
      </c>
      <c r="F107" s="53" t="e">
        <f>((F50-E50)/E50)*100</f>
        <v>#REF!</v>
      </c>
      <c r="G107" s="53" t="e">
        <f t="shared" si="32"/>
        <v>#REF!</v>
      </c>
      <c r="H107" s="53" t="e">
        <f t="shared" si="33"/>
        <v>#REF!</v>
      </c>
      <c r="I107" s="53" t="e">
        <f t="shared" si="33"/>
        <v>#REF!</v>
      </c>
      <c r="J107" s="53">
        <v>-40.848264326193451</v>
      </c>
      <c r="K107" s="53">
        <v>46.410082133485105</v>
      </c>
      <c r="L107" s="53">
        <v>-99.999219839803544</v>
      </c>
      <c r="M107" s="53">
        <v>4716622.1062807422</v>
      </c>
      <c r="N107" s="75">
        <v>2.4764129256725846</v>
      </c>
    </row>
    <row r="108" spans="2:14" x14ac:dyDescent="0.25">
      <c r="B108" s="85" t="s">
        <v>11</v>
      </c>
      <c r="C108" s="77"/>
      <c r="D108" s="86" t="e">
        <f>((D51-C51)/C51)*100</f>
        <v>#REF!</v>
      </c>
      <c r="E108" s="77" t="e">
        <f>((E51-D51)/D51)*100</f>
        <v>#REF!</v>
      </c>
      <c r="F108" s="77" t="e">
        <f t="shared" si="31"/>
        <v>#REF!</v>
      </c>
      <c r="G108" s="77" t="e">
        <f t="shared" si="32"/>
        <v>#REF!</v>
      </c>
      <c r="H108" s="77" t="e">
        <f t="shared" si="33"/>
        <v>#REF!</v>
      </c>
      <c r="I108" s="77" t="e">
        <f t="shared" si="33"/>
        <v>#REF!</v>
      </c>
      <c r="J108" s="77">
        <v>-15.474818546736028</v>
      </c>
      <c r="K108" s="77">
        <v>15.190710900089014</v>
      </c>
      <c r="L108" s="77">
        <v>-4.1992596823917205</v>
      </c>
      <c r="M108" s="77">
        <v>5.2859093565050657</v>
      </c>
      <c r="N108" s="78">
        <v>-6.8817301544343641</v>
      </c>
    </row>
    <row r="109" spans="2:14" x14ac:dyDescent="0.25">
      <c r="H109" s="41"/>
      <c r="I109" s="41"/>
      <c r="K109" s="41"/>
      <c r="L109" s="41"/>
      <c r="N109" s="41"/>
    </row>
    <row r="110" spans="2:14" x14ac:dyDescent="0.25">
      <c r="H110" s="41"/>
      <c r="I110" s="41"/>
      <c r="K110" s="41"/>
      <c r="L110" s="41"/>
      <c r="N110" s="41"/>
    </row>
    <row r="111" spans="2:14" s="42" customFormat="1" x14ac:dyDescent="0.25">
      <c r="B111" s="67" t="s">
        <v>49</v>
      </c>
      <c r="C111" s="68">
        <v>40178</v>
      </c>
      <c r="D111" s="68">
        <v>40543</v>
      </c>
      <c r="E111" s="68">
        <v>40908</v>
      </c>
      <c r="F111" s="68">
        <v>41274</v>
      </c>
      <c r="G111" s="68">
        <v>41639</v>
      </c>
      <c r="H111" s="68">
        <v>42004</v>
      </c>
      <c r="I111" s="68">
        <v>42369</v>
      </c>
      <c r="J111" s="68">
        <v>42735</v>
      </c>
      <c r="K111" s="68">
        <v>43100</v>
      </c>
      <c r="L111" s="68">
        <v>43465</v>
      </c>
      <c r="M111" s="68">
        <v>43830</v>
      </c>
      <c r="N111" s="69">
        <v>44196</v>
      </c>
    </row>
    <row r="112" spans="2:14" x14ac:dyDescent="0.25">
      <c r="B112" s="81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82"/>
    </row>
    <row r="113" spans="2:14" s="42" customFormat="1" x14ac:dyDescent="0.25">
      <c r="B113" s="72" t="s">
        <v>50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73"/>
    </row>
    <row r="114" spans="2:14" x14ac:dyDescent="0.25">
      <c r="B114" s="74" t="s">
        <v>51</v>
      </c>
      <c r="C114" s="53" t="e">
        <f t="shared" ref="C114:J114" si="34">(C29/C5)*100</f>
        <v>#REF!</v>
      </c>
      <c r="D114" s="53" t="e">
        <f t="shared" si="34"/>
        <v>#REF!</v>
      </c>
      <c r="E114" s="53" t="e">
        <f t="shared" si="34"/>
        <v>#REF!</v>
      </c>
      <c r="F114" s="53" t="e">
        <f t="shared" si="34"/>
        <v>#REF!</v>
      </c>
      <c r="G114" s="53" t="e">
        <f t="shared" si="34"/>
        <v>#REF!</v>
      </c>
      <c r="H114" s="53" t="e">
        <f t="shared" si="34"/>
        <v>#REF!</v>
      </c>
      <c r="I114" s="53" t="e">
        <f>(I29/I5)*100</f>
        <v>#REF!</v>
      </c>
      <c r="J114" s="53">
        <v>6.2911973398421681</v>
      </c>
      <c r="K114" s="53">
        <v>4.5199595478431425</v>
      </c>
      <c r="L114" s="53">
        <v>6.6304784557019634</v>
      </c>
      <c r="M114" s="53">
        <v>5.0880798975089068</v>
      </c>
      <c r="N114" s="75">
        <v>3.8128239115314808</v>
      </c>
    </row>
    <row r="115" spans="2:14" x14ac:dyDescent="0.25">
      <c r="B115" s="74" t="s">
        <v>52</v>
      </c>
      <c r="C115" s="53" t="e">
        <f t="shared" ref="C115:J115" si="35">(C5/C41)*100</f>
        <v>#REF!</v>
      </c>
      <c r="D115" s="53" t="e">
        <f t="shared" si="35"/>
        <v>#REF!</v>
      </c>
      <c r="E115" s="53" t="e">
        <f t="shared" si="35"/>
        <v>#REF!</v>
      </c>
      <c r="F115" s="53" t="e">
        <f t="shared" si="35"/>
        <v>#REF!</v>
      </c>
      <c r="G115" s="53" t="e">
        <f t="shared" si="35"/>
        <v>#REF!</v>
      </c>
      <c r="H115" s="53" t="e">
        <f t="shared" si="35"/>
        <v>#REF!</v>
      </c>
      <c r="I115" s="53" t="e">
        <f>(I5/I41)*100</f>
        <v>#REF!</v>
      </c>
      <c r="J115" s="53">
        <v>129.20617301327232</v>
      </c>
      <c r="K115" s="53">
        <v>155.08779105961653</v>
      </c>
      <c r="L115" s="53">
        <v>176.07901856430385</v>
      </c>
      <c r="M115" s="53">
        <v>176.49867236329649</v>
      </c>
      <c r="N115" s="75">
        <v>181.90203412326525</v>
      </c>
    </row>
    <row r="116" spans="2:14" x14ac:dyDescent="0.25">
      <c r="B116" s="74" t="s">
        <v>53</v>
      </c>
      <c r="C116" s="53" t="e">
        <f t="shared" ref="C116:J116" si="36">(C41/C43)*100</f>
        <v>#REF!</v>
      </c>
      <c r="D116" s="53" t="e">
        <f t="shared" si="36"/>
        <v>#REF!</v>
      </c>
      <c r="E116" s="53" t="e">
        <f t="shared" si="36"/>
        <v>#REF!</v>
      </c>
      <c r="F116" s="53" t="e">
        <f t="shared" si="36"/>
        <v>#REF!</v>
      </c>
      <c r="G116" s="53" t="e">
        <f t="shared" si="36"/>
        <v>#REF!</v>
      </c>
      <c r="H116" s="53" t="e">
        <f t="shared" si="36"/>
        <v>#REF!</v>
      </c>
      <c r="I116" s="53" t="e">
        <f>(I41/I43)*100</f>
        <v>#REF!</v>
      </c>
      <c r="J116" s="53">
        <v>218.48225031448521</v>
      </c>
      <c r="K116" s="53">
        <v>252.19785892049612</v>
      </c>
      <c r="L116" s="53">
        <v>210.12918023336405</v>
      </c>
      <c r="M116" s="53">
        <v>235.15165957604148</v>
      </c>
      <c r="N116" s="75">
        <v>232.9611619280289</v>
      </c>
    </row>
    <row r="117" spans="2:14" x14ac:dyDescent="0.25">
      <c r="B117" s="74" t="s">
        <v>54</v>
      </c>
      <c r="C117" s="53" t="e">
        <f t="shared" ref="C117:J117" si="37">(C29/C43)*100</f>
        <v>#REF!</v>
      </c>
      <c r="D117" s="53" t="e">
        <f t="shared" si="37"/>
        <v>#REF!</v>
      </c>
      <c r="E117" s="53" t="e">
        <f t="shared" si="37"/>
        <v>#REF!</v>
      </c>
      <c r="F117" s="53" t="e">
        <f t="shared" si="37"/>
        <v>#REF!</v>
      </c>
      <c r="G117" s="53" t="e">
        <f t="shared" si="37"/>
        <v>#REF!</v>
      </c>
      <c r="H117" s="53" t="e">
        <f t="shared" si="37"/>
        <v>#REF!</v>
      </c>
      <c r="I117" s="53" t="e">
        <f>(I29/I43)*100</f>
        <v>#REF!</v>
      </c>
      <c r="J117" s="53">
        <v>17.759581669501525</v>
      </c>
      <c r="K117" s="53">
        <v>17.678831380427063</v>
      </c>
      <c r="L117" s="53">
        <v>24.532332559952781</v>
      </c>
      <c r="M117" s="53">
        <v>21.117544276194703</v>
      </c>
      <c r="N117" s="75">
        <v>16.157264253619385</v>
      </c>
    </row>
    <row r="118" spans="2:14" x14ac:dyDescent="0.25">
      <c r="B118" s="74" t="s">
        <v>55</v>
      </c>
      <c r="C118" s="53" t="e">
        <f t="shared" ref="C118:J118" si="38">(C29/C41)*100</f>
        <v>#REF!</v>
      </c>
      <c r="D118" s="53" t="e">
        <f t="shared" si="38"/>
        <v>#REF!</v>
      </c>
      <c r="E118" s="53" t="e">
        <f t="shared" si="38"/>
        <v>#REF!</v>
      </c>
      <c r="F118" s="53" t="e">
        <f t="shared" si="38"/>
        <v>#REF!</v>
      </c>
      <c r="G118" s="53" t="e">
        <f t="shared" si="38"/>
        <v>#REF!</v>
      </c>
      <c r="H118" s="53" t="e">
        <f t="shared" si="38"/>
        <v>#REF!</v>
      </c>
      <c r="I118" s="53" t="e">
        <f>(I29/I41)*100</f>
        <v>#REF!</v>
      </c>
      <c r="J118" s="53">
        <v>8.1286153195228597</v>
      </c>
      <c r="K118" s="53">
        <v>7.0099054195381623</v>
      </c>
      <c r="L118" s="53">
        <v>11.674881390917626</v>
      </c>
      <c r="M118" s="53">
        <v>8.9803934678869997</v>
      </c>
      <c r="N118" s="75">
        <v>6.9356042526140094</v>
      </c>
    </row>
    <row r="119" spans="2:14" x14ac:dyDescent="0.25">
      <c r="B119" s="74" t="s">
        <v>56</v>
      </c>
      <c r="C119" s="53" t="e">
        <f t="shared" ref="C119:J119" si="39">((-(C9+C10+C11+C12+C13+C14+C15+C16+C20+C21+C22))/C7)*100</f>
        <v>#REF!</v>
      </c>
      <c r="D119" s="53" t="e">
        <f t="shared" si="39"/>
        <v>#REF!</v>
      </c>
      <c r="E119" s="53" t="e">
        <f t="shared" si="39"/>
        <v>#REF!</v>
      </c>
      <c r="F119" s="53" t="e">
        <f t="shared" si="39"/>
        <v>#REF!</v>
      </c>
      <c r="G119" s="53" t="e">
        <f t="shared" si="39"/>
        <v>#REF!</v>
      </c>
      <c r="H119" s="53" t="e">
        <f t="shared" si="39"/>
        <v>#REF!</v>
      </c>
      <c r="I119" s="53" t="e">
        <f>((-(I9+I10+I11+I12+I13+I14+I15+I16+I20+I21+I22))/I7)*100</f>
        <v>#REF!</v>
      </c>
      <c r="J119" s="53">
        <v>91.893647174371949</v>
      </c>
      <c r="K119" s="53">
        <v>93.870720592207377</v>
      </c>
      <c r="L119" s="53">
        <v>92.04483615119446</v>
      </c>
      <c r="M119" s="53">
        <v>93.241029967777195</v>
      </c>
      <c r="N119" s="75">
        <v>94.852618821412634</v>
      </c>
    </row>
    <row r="120" spans="2:14" x14ac:dyDescent="0.25">
      <c r="B120" s="74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75"/>
    </row>
    <row r="121" spans="2:14" s="42" customFormat="1" x14ac:dyDescent="0.25">
      <c r="B121" s="72" t="s">
        <v>57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73"/>
    </row>
    <row r="122" spans="2:14" x14ac:dyDescent="0.25">
      <c r="B122" s="74" t="s">
        <v>58</v>
      </c>
      <c r="C122" s="53" t="e">
        <f>(#REF!/#REF!)*100</f>
        <v>#REF!</v>
      </c>
      <c r="D122" s="53" t="e">
        <f>(#REF!/#REF!)*100</f>
        <v>#REF!</v>
      </c>
      <c r="E122" s="53" t="e">
        <f>(#REF!/#REF!)*100</f>
        <v>#REF!</v>
      </c>
      <c r="F122" s="53" t="e">
        <f>(#REF!/#REF!)*100</f>
        <v>#REF!</v>
      </c>
      <c r="G122" s="53" t="e">
        <f>(#REF!/#REF!)*100</f>
        <v>#REF!</v>
      </c>
      <c r="H122" s="53" t="e">
        <f>(#REF!/#REF!)*100</f>
        <v>#REF!</v>
      </c>
      <c r="I122" s="53" t="e">
        <f>(#REF!/#REF!)*100</f>
        <v>#REF!</v>
      </c>
      <c r="J122" s="53">
        <v>225.2174757177857</v>
      </c>
      <c r="K122" s="53">
        <v>175.28852648158099</v>
      </c>
      <c r="L122" s="53">
        <v>124.99033561840388</v>
      </c>
      <c r="M122" s="53">
        <v>124.68015226714633</v>
      </c>
      <c r="N122" s="75">
        <v>108.57861387550645</v>
      </c>
    </row>
    <row r="123" spans="2:14" x14ac:dyDescent="0.25">
      <c r="B123" s="74" t="s">
        <v>59</v>
      </c>
      <c r="C123" s="53" t="e">
        <f>(#REF!/#REF!)*100</f>
        <v>#REF!</v>
      </c>
      <c r="D123" s="53" t="e">
        <f>(#REF!/#REF!)*100</f>
        <v>#REF!</v>
      </c>
      <c r="E123" s="53" t="e">
        <f>(#REF!/#REF!)*100</f>
        <v>#REF!</v>
      </c>
      <c r="F123" s="53" t="e">
        <f>(#REF!/#REF!)*100</f>
        <v>#REF!</v>
      </c>
      <c r="G123" s="53" t="e">
        <f>(#REF!/#REF!)*100</f>
        <v>#REF!</v>
      </c>
      <c r="H123" s="53" t="e">
        <f>(#REF!/#REF!)*100</f>
        <v>#REF!</v>
      </c>
      <c r="I123" s="53" t="e">
        <f>(#REF!/#REF!)*100</f>
        <v>#REF!</v>
      </c>
      <c r="J123" s="53">
        <v>62.094390766316856</v>
      </c>
      <c r="K123" s="53">
        <v>62.496312109119877</v>
      </c>
      <c r="L123" s="53">
        <v>57.382673069574274</v>
      </c>
      <c r="M123" s="53">
        <v>60.886746576947615</v>
      </c>
      <c r="N123" s="75">
        <v>53.624148086246379</v>
      </c>
    </row>
    <row r="124" spans="2:14" x14ac:dyDescent="0.25">
      <c r="B124" s="74" t="s">
        <v>60</v>
      </c>
      <c r="C124" s="53" t="e">
        <f t="shared" ref="C124:J124" si="40">C38/(-C9/360)</f>
        <v>#REF!</v>
      </c>
      <c r="D124" s="53" t="e">
        <f t="shared" si="40"/>
        <v>#REF!</v>
      </c>
      <c r="E124" s="53" t="e">
        <f t="shared" si="40"/>
        <v>#REF!</v>
      </c>
      <c r="F124" s="53" t="e">
        <f t="shared" si="40"/>
        <v>#REF!</v>
      </c>
      <c r="G124" s="53" t="e">
        <f t="shared" si="40"/>
        <v>#REF!</v>
      </c>
      <c r="H124" s="53" t="e">
        <f t="shared" si="40"/>
        <v>#REF!</v>
      </c>
      <c r="I124" s="53" t="e">
        <f>I38/(-I9/360)</f>
        <v>#REF!</v>
      </c>
      <c r="J124" s="53">
        <v>88.212017947677666</v>
      </c>
      <c r="K124" s="53">
        <v>90.454117712551081</v>
      </c>
      <c r="L124" s="53">
        <v>78.602940881320023</v>
      </c>
      <c r="M124" s="53">
        <v>81.955939890742755</v>
      </c>
      <c r="N124" s="75">
        <v>77.557145092479104</v>
      </c>
    </row>
    <row r="125" spans="2:14" x14ac:dyDescent="0.25">
      <c r="B125" s="74" t="s">
        <v>61</v>
      </c>
      <c r="C125" s="53" t="e">
        <f t="shared" ref="C125:J125" si="41">-C9/C38</f>
        <v>#REF!</v>
      </c>
      <c r="D125" s="53" t="e">
        <f t="shared" si="41"/>
        <v>#REF!</v>
      </c>
      <c r="E125" s="53" t="e">
        <f t="shared" si="41"/>
        <v>#REF!</v>
      </c>
      <c r="F125" s="53" t="e">
        <f t="shared" si="41"/>
        <v>#REF!</v>
      </c>
      <c r="G125" s="53" t="e">
        <f t="shared" si="41"/>
        <v>#REF!</v>
      </c>
      <c r="H125" s="53" t="e">
        <f t="shared" si="41"/>
        <v>#REF!</v>
      </c>
      <c r="I125" s="53" t="e">
        <f>-I9/I38</f>
        <v>#REF!</v>
      </c>
      <c r="J125" s="53">
        <v>4.0810765740959631</v>
      </c>
      <c r="K125" s="53">
        <v>3.9799183177489295</v>
      </c>
      <c r="L125" s="53">
        <v>4.5799813081237266</v>
      </c>
      <c r="M125" s="53">
        <v>4.392604129486207</v>
      </c>
      <c r="N125" s="75">
        <v>4.6417386763106894</v>
      </c>
    </row>
    <row r="126" spans="2:14" x14ac:dyDescent="0.25">
      <c r="B126" s="74" t="s">
        <v>99</v>
      </c>
      <c r="C126" s="53" t="e">
        <f>(#REF!/(C5*1.18))*360</f>
        <v>#REF!</v>
      </c>
      <c r="D126" s="53" t="e">
        <f>(#REF!/(D5*1.18))*360</f>
        <v>#REF!</v>
      </c>
      <c r="E126" s="53" t="e">
        <f>(#REF!/(E5*1.18))*360</f>
        <v>#REF!</v>
      </c>
      <c r="F126" s="53" t="e">
        <f>(#REF!/(F5*1.18))*360</f>
        <v>#REF!</v>
      </c>
      <c r="G126" s="53" t="e">
        <f>(#REF!/(G5*1.18))*360</f>
        <v>#REF!</v>
      </c>
      <c r="H126" s="53" t="e">
        <f>(#REF!/(H5*1.18))*360</f>
        <v>#REF!</v>
      </c>
      <c r="I126" s="53" t="e">
        <f>(#REF!/(I5*1.18))*360</f>
        <v>#REF!</v>
      </c>
      <c r="J126" s="53">
        <v>71.37876506324281</v>
      </c>
      <c r="K126" s="53">
        <v>62.466921160574003</v>
      </c>
      <c r="L126" s="53">
        <v>45.145473911757421</v>
      </c>
      <c r="M126" s="53">
        <v>42.51520870332687</v>
      </c>
      <c r="N126" s="75">
        <v>38.470964256635376</v>
      </c>
    </row>
    <row r="127" spans="2:14" x14ac:dyDescent="0.25">
      <c r="B127" s="74" t="s">
        <v>100</v>
      </c>
      <c r="C127" s="53" t="e">
        <f t="shared" ref="C127:J127" si="42">(C46/((-C9-C10-C12-C13-C15-C11)*1.18))*360</f>
        <v>#REF!</v>
      </c>
      <c r="D127" s="53" t="e">
        <f t="shared" si="42"/>
        <v>#REF!</v>
      </c>
      <c r="E127" s="53" t="e">
        <f t="shared" si="42"/>
        <v>#REF!</v>
      </c>
      <c r="F127" s="53" t="e">
        <f t="shared" si="42"/>
        <v>#REF!</v>
      </c>
      <c r="G127" s="53" t="e">
        <f t="shared" si="42"/>
        <v>#REF!</v>
      </c>
      <c r="H127" s="53" t="e">
        <f t="shared" si="42"/>
        <v>#REF!</v>
      </c>
      <c r="I127" s="53" t="e">
        <f>(I46/((-I9-I10-I12-I13-I15-I11)*1.18))*360</f>
        <v>#REF!</v>
      </c>
      <c r="J127" s="53">
        <v>33.916177346747695</v>
      </c>
      <c r="K127" s="53">
        <v>30.015106191149986</v>
      </c>
      <c r="L127" s="53">
        <v>48.739478205549254</v>
      </c>
      <c r="M127" s="53">
        <v>62.041097989486886</v>
      </c>
      <c r="N127" s="75">
        <v>54.739092267466958</v>
      </c>
    </row>
    <row r="128" spans="2:14" x14ac:dyDescent="0.25">
      <c r="B128" s="74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75"/>
    </row>
    <row r="129" spans="2:18" s="42" customFormat="1" x14ac:dyDescent="0.25">
      <c r="B129" s="116" t="s">
        <v>62</v>
      </c>
      <c r="C129" s="113"/>
      <c r="D129" s="113"/>
      <c r="E129" s="113"/>
      <c r="F129" s="113"/>
      <c r="G129" s="113"/>
      <c r="H129" s="113"/>
      <c r="I129" s="114"/>
      <c r="J129" s="117"/>
      <c r="K129" s="117"/>
      <c r="L129" s="117"/>
      <c r="M129" s="117"/>
      <c r="N129" s="118"/>
    </row>
    <row r="130" spans="2:18" x14ac:dyDescent="0.25">
      <c r="B130" s="70" t="s">
        <v>102</v>
      </c>
      <c r="C130" s="53" t="e">
        <f t="shared" ref="C130:H130" si="43">(C66/C43)*100</f>
        <v>#REF!</v>
      </c>
      <c r="D130" s="53" t="e">
        <f t="shared" si="43"/>
        <v>#REF!</v>
      </c>
      <c r="E130" s="53" t="e">
        <f t="shared" si="43"/>
        <v>#REF!</v>
      </c>
      <c r="F130" s="53" t="e">
        <f t="shared" si="43"/>
        <v>#REF!</v>
      </c>
      <c r="G130" s="53" t="e">
        <f t="shared" si="43"/>
        <v>#REF!</v>
      </c>
      <c r="H130" s="53" t="e">
        <f t="shared" si="43"/>
        <v>#REF!</v>
      </c>
      <c r="I130" s="109" t="e">
        <f t="shared" ref="I130" si="44">(I44+I50)/I43</f>
        <v>#REF!</v>
      </c>
      <c r="J130" s="122">
        <v>58.244818990409073</v>
      </c>
      <c r="K130" s="122">
        <v>62.280758253070282</v>
      </c>
      <c r="L130" s="122">
        <v>13.659907079821723</v>
      </c>
      <c r="M130" s="122">
        <v>20.316866359897496</v>
      </c>
      <c r="N130" s="123">
        <v>17.907714479380736</v>
      </c>
      <c r="O130" s="107"/>
      <c r="P130" s="107"/>
      <c r="Q130" s="107"/>
      <c r="R130" s="107"/>
    </row>
    <row r="131" spans="2:18" x14ac:dyDescent="0.25">
      <c r="B131" s="70" t="s">
        <v>101</v>
      </c>
      <c r="C131" s="53" t="e">
        <f>C17/-#REF!</f>
        <v>#REF!</v>
      </c>
      <c r="D131" s="53" t="e">
        <f>D17/-#REF!</f>
        <v>#REF!</v>
      </c>
      <c r="E131" s="53" t="e">
        <f>E17/-#REF!</f>
        <v>#REF!</v>
      </c>
      <c r="F131" s="53" t="e">
        <f>F17/-#REF!</f>
        <v>#REF!</v>
      </c>
      <c r="G131" s="53" t="e">
        <f>G17/-#REF!</f>
        <v>#REF!</v>
      </c>
      <c r="H131" s="53" t="e">
        <f>H17/-#REF!</f>
        <v>#REF!</v>
      </c>
      <c r="I131" s="108" t="e">
        <f>I17/-#REF!</f>
        <v>#REF!</v>
      </c>
      <c r="J131" s="108">
        <v>7.1518635041722334</v>
      </c>
      <c r="K131" s="108">
        <v>9.5141177827361361</v>
      </c>
      <c r="L131" s="108">
        <v>14.439736761223438</v>
      </c>
      <c r="M131" s="108">
        <v>16.136139848878564</v>
      </c>
      <c r="N131" s="110">
        <v>11.42208171882703</v>
      </c>
      <c r="O131" s="106"/>
      <c r="P131" s="106"/>
      <c r="Q131" s="106"/>
      <c r="R131" s="106"/>
    </row>
    <row r="132" spans="2:18" x14ac:dyDescent="0.25">
      <c r="B132" s="76" t="s">
        <v>103</v>
      </c>
      <c r="C132" s="77" t="e">
        <f t="shared" ref="C132:H132" si="45">(C66/C17)*100</f>
        <v>#REF!</v>
      </c>
      <c r="D132" s="77" t="e">
        <f t="shared" si="45"/>
        <v>#REF!</v>
      </c>
      <c r="E132" s="77" t="e">
        <f t="shared" si="45"/>
        <v>#REF!</v>
      </c>
      <c r="F132" s="77" t="e">
        <f t="shared" si="45"/>
        <v>#REF!</v>
      </c>
      <c r="G132" s="77" t="e">
        <f t="shared" si="45"/>
        <v>#REF!</v>
      </c>
      <c r="H132" s="77" t="e">
        <f t="shared" si="45"/>
        <v>#REF!</v>
      </c>
      <c r="I132" s="111" t="e">
        <f t="shared" ref="I132:N132" si="46">(I44+I50)/I17</f>
        <v>#REF!</v>
      </c>
      <c r="J132" s="111">
        <v>2.1979003426081172</v>
      </c>
      <c r="K132" s="111">
        <v>2.2473686538058311</v>
      </c>
      <c r="L132" s="111">
        <v>0.40703992188517529</v>
      </c>
      <c r="M132" s="111">
        <v>0.62291420408181652</v>
      </c>
      <c r="N132" s="112">
        <v>0.73408117396449291</v>
      </c>
      <c r="O132" s="106"/>
      <c r="P132" s="106"/>
      <c r="Q132" s="106"/>
      <c r="R132" s="106"/>
    </row>
    <row r="135" spans="2:18" x14ac:dyDescent="0.25">
      <c r="B135" s="62" t="s">
        <v>63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2:18" x14ac:dyDescent="0.25">
      <c r="B136" s="124" t="s">
        <v>79</v>
      </c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8" x14ac:dyDescent="0.25">
      <c r="B137" s="124" t="s">
        <v>64</v>
      </c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8" x14ac:dyDescent="0.25">
      <c r="B138" s="64" t="s">
        <v>65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2:18" x14ac:dyDescent="0.25">
      <c r="B139" s="64" t="s">
        <v>66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2:18" x14ac:dyDescent="0.25">
      <c r="B140" s="64" t="s">
        <v>67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2:18" x14ac:dyDescent="0.25">
      <c r="B141" s="64" t="s">
        <v>68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2:18" x14ac:dyDescent="0.25">
      <c r="B142" s="64" t="s">
        <v>69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2:18" x14ac:dyDescent="0.25">
      <c r="B143" s="64" t="s">
        <v>70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2:18" x14ac:dyDescent="0.25">
      <c r="B144" s="64" t="s">
        <v>71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2:14" x14ac:dyDescent="0.25">
      <c r="B145" s="65" t="s">
        <v>72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</row>
    <row r="146" spans="2:14" x14ac:dyDescent="0.25">
      <c r="H146" s="41"/>
    </row>
  </sheetData>
  <sheetProtection selectLockedCells="1" selectUnlockedCells="1"/>
  <mergeCells count="2">
    <mergeCell ref="B136:N136"/>
    <mergeCell ref="B137:N137"/>
  </mergeCell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4"/>
  <sheetViews>
    <sheetView showGridLines="0" zoomScale="90" zoomScaleNormal="90" workbookViewId="0">
      <selection activeCell="B16" sqref="B16"/>
    </sheetView>
  </sheetViews>
  <sheetFormatPr baseColWidth="10" defaultRowHeight="15" x14ac:dyDescent="0.25"/>
  <cols>
    <col min="2" max="2" width="56.42578125" style="1" customWidth="1"/>
    <col min="3" max="5" width="11.85546875" customWidth="1"/>
    <col min="6" max="6" width="11.85546875" style="3" customWidth="1"/>
    <col min="7" max="9" width="11.85546875" customWidth="1"/>
    <col min="10" max="11" width="11.85546875" style="3" customWidth="1"/>
    <col min="13" max="13" width="19.28515625" customWidth="1"/>
  </cols>
  <sheetData>
    <row r="2" spans="2:13" s="4" customFormat="1" x14ac:dyDescent="0.25">
      <c r="B2" s="5" t="s">
        <v>73</v>
      </c>
      <c r="C2" s="126">
        <v>40543</v>
      </c>
      <c r="D2" s="126"/>
      <c r="E2" s="126"/>
      <c r="F2" s="126"/>
      <c r="G2" s="126">
        <v>40908</v>
      </c>
      <c r="H2" s="126"/>
      <c r="I2" s="126"/>
      <c r="J2" s="126"/>
      <c r="K2" s="6">
        <v>41274</v>
      </c>
      <c r="M2" s="7"/>
    </row>
    <row r="3" spans="2:13" ht="3" customHeight="1" x14ac:dyDescent="0.25">
      <c r="B3" s="8"/>
      <c r="C3" s="9"/>
      <c r="D3" s="2"/>
      <c r="E3" s="2"/>
      <c r="F3" s="10"/>
      <c r="G3" s="9"/>
      <c r="H3" s="2"/>
      <c r="I3" s="2"/>
      <c r="J3" s="10"/>
      <c r="K3" s="10"/>
    </row>
    <row r="4" spans="2:13" s="11" customFormat="1" x14ac:dyDescent="0.25">
      <c r="B4" s="12"/>
      <c r="C4" s="13" t="s">
        <v>74</v>
      </c>
      <c r="D4" s="14" t="s">
        <v>75</v>
      </c>
      <c r="E4" s="14" t="s">
        <v>76</v>
      </c>
      <c r="F4" s="15" t="s">
        <v>77</v>
      </c>
      <c r="G4" s="13" t="s">
        <v>74</v>
      </c>
      <c r="H4" s="14" t="s">
        <v>75</v>
      </c>
      <c r="I4" s="14" t="s">
        <v>76</v>
      </c>
      <c r="J4" s="15" t="s">
        <v>77</v>
      </c>
      <c r="K4" s="15" t="s">
        <v>77</v>
      </c>
    </row>
    <row r="5" spans="2:13" x14ac:dyDescent="0.25">
      <c r="B5" s="8"/>
      <c r="C5" s="9"/>
      <c r="D5" s="2"/>
      <c r="E5" s="2"/>
      <c r="F5" s="10"/>
      <c r="G5" s="9"/>
      <c r="H5" s="2"/>
      <c r="I5" s="2"/>
      <c r="J5" s="10"/>
      <c r="K5" s="10"/>
    </row>
    <row r="6" spans="2:13" x14ac:dyDescent="0.25">
      <c r="B6" s="8" t="s">
        <v>27</v>
      </c>
      <c r="C6" s="9" t="e">
        <f>'Synthèse données &amp; ratios'!D5</f>
        <v>#REF!</v>
      </c>
      <c r="D6" s="2">
        <v>17726</v>
      </c>
      <c r="E6" s="2">
        <v>15174</v>
      </c>
      <c r="F6" s="10" t="e">
        <f>SUM(C6:E6)</f>
        <v>#REF!</v>
      </c>
      <c r="G6" s="9" t="e">
        <f>'Synthèse données &amp; ratios'!E5</f>
        <v>#REF!</v>
      </c>
      <c r="H6" s="2">
        <v>15228</v>
      </c>
      <c r="I6" s="2">
        <v>12597</v>
      </c>
      <c r="J6" s="10" t="e">
        <f>SUM(G6:I6)</f>
        <v>#REF!</v>
      </c>
      <c r="K6" s="10" t="e">
        <f>'Synthèse données &amp; ratios'!F5</f>
        <v>#REF!</v>
      </c>
    </row>
    <row r="7" spans="2:13" ht="3" customHeight="1" x14ac:dyDescent="0.25">
      <c r="B7" s="8"/>
      <c r="C7" s="9"/>
      <c r="D7" s="2"/>
      <c r="E7" s="2"/>
      <c r="F7" s="10"/>
      <c r="G7" s="9"/>
      <c r="H7" s="2"/>
      <c r="I7" s="2"/>
      <c r="J7" s="10"/>
      <c r="K7" s="10"/>
    </row>
    <row r="8" spans="2:13" x14ac:dyDescent="0.25">
      <c r="B8" s="8" t="s">
        <v>26</v>
      </c>
      <c r="C8" s="9" t="e">
        <f>'Synthèse données &amp; ratios'!D29</f>
        <v>#REF!</v>
      </c>
      <c r="D8" s="2">
        <v>338</v>
      </c>
      <c r="E8" s="2">
        <v>1308</v>
      </c>
      <c r="F8" s="10" t="e">
        <f>SUM(C8:E8)</f>
        <v>#REF!</v>
      </c>
      <c r="G8" s="9" t="e">
        <f>'Synthèse données &amp; ratios'!E29</f>
        <v>#REF!</v>
      </c>
      <c r="H8" s="2">
        <v>-527</v>
      </c>
      <c r="I8" s="2">
        <v>470</v>
      </c>
      <c r="J8" s="10" t="e">
        <f>SUM(G8:I8)</f>
        <v>#REF!</v>
      </c>
      <c r="K8" s="10" t="e">
        <f>'Synthèse données &amp; ratios'!F29</f>
        <v>#REF!</v>
      </c>
    </row>
    <row r="9" spans="2:13" x14ac:dyDescent="0.25">
      <c r="B9" s="8" t="s">
        <v>20</v>
      </c>
      <c r="C9" s="16" t="e">
        <f t="shared" ref="C9:K9" si="0">C8/C6</f>
        <v>#REF!</v>
      </c>
      <c r="D9" s="17">
        <f t="shared" si="0"/>
        <v>1.9068035653841815E-2</v>
      </c>
      <c r="E9" s="17">
        <f t="shared" si="0"/>
        <v>8.6200079082641365E-2</v>
      </c>
      <c r="F9" s="18" t="e">
        <f t="shared" si="0"/>
        <v>#REF!</v>
      </c>
      <c r="G9" s="16" t="e">
        <f t="shared" si="0"/>
        <v>#REF!</v>
      </c>
      <c r="H9" s="17">
        <f t="shared" si="0"/>
        <v>-3.4607302337798788E-2</v>
      </c>
      <c r="I9" s="17">
        <f t="shared" si="0"/>
        <v>3.7310470747003256E-2</v>
      </c>
      <c r="J9" s="18" t="e">
        <f t="shared" si="0"/>
        <v>#REF!</v>
      </c>
      <c r="K9" s="18" t="e">
        <f t="shared" si="0"/>
        <v>#REF!</v>
      </c>
    </row>
    <row r="10" spans="2:13" x14ac:dyDescent="0.25">
      <c r="B10" s="8"/>
      <c r="C10" s="9"/>
      <c r="D10" s="2"/>
      <c r="E10" s="2"/>
      <c r="F10" s="10"/>
      <c r="G10" s="9"/>
      <c r="H10" s="2"/>
      <c r="I10" s="2"/>
      <c r="J10" s="10"/>
      <c r="K10" s="10"/>
    </row>
    <row r="11" spans="2:13" s="19" customFormat="1" x14ac:dyDescent="0.25">
      <c r="B11" s="20" t="s">
        <v>40</v>
      </c>
      <c r="C11" s="21" t="e">
        <f>'Synthèse données &amp; ratios'!D56</f>
        <v>#REF!</v>
      </c>
      <c r="D11" s="22">
        <v>997</v>
      </c>
      <c r="E11" s="22">
        <v>1991</v>
      </c>
      <c r="F11" s="23" t="e">
        <f>SUM(C11:E11)</f>
        <v>#REF!</v>
      </c>
      <c r="G11" s="21" t="e">
        <f>'Synthèse données &amp; ratios'!E56</f>
        <v>#REF!</v>
      </c>
      <c r="H11" s="22">
        <v>242</v>
      </c>
      <c r="I11" s="22">
        <v>940</v>
      </c>
      <c r="J11" s="23" t="e">
        <f>SUM(G11:I11)</f>
        <v>#REF!</v>
      </c>
      <c r="K11" s="23" t="e">
        <f>'Synthèse données &amp; ratios'!F56</f>
        <v>#REF!</v>
      </c>
    </row>
    <row r="12" spans="2:13" s="19" customFormat="1" x14ac:dyDescent="0.25">
      <c r="B12" s="24" t="s">
        <v>41</v>
      </c>
      <c r="C12" s="25">
        <f>'Synthèse données &amp; ratios'!D57</f>
        <v>-3442</v>
      </c>
      <c r="D12" s="26">
        <v>769</v>
      </c>
      <c r="E12" s="26">
        <v>1202</v>
      </c>
      <c r="F12" s="27">
        <f>SUM(C12:E12)</f>
        <v>-1471</v>
      </c>
      <c r="G12" s="25">
        <f>'Synthèse données &amp; ratios'!E57</f>
        <v>-1221</v>
      </c>
      <c r="H12" s="26">
        <v>338</v>
      </c>
      <c r="I12" s="26">
        <v>1309</v>
      </c>
      <c r="J12" s="27">
        <f>SUM(G12:I12)</f>
        <v>426</v>
      </c>
      <c r="K12" s="27">
        <f>'Synthèse données &amp; ratios'!F57</f>
        <v>-371</v>
      </c>
    </row>
    <row r="13" spans="2:13" s="19" customFormat="1" ht="3" customHeight="1" x14ac:dyDescent="0.25">
      <c r="B13" s="28"/>
      <c r="C13" s="22"/>
      <c r="D13" s="22"/>
      <c r="E13" s="22"/>
      <c r="F13" s="29"/>
      <c r="G13" s="22"/>
      <c r="H13" s="22"/>
      <c r="I13" s="22"/>
      <c r="J13" s="29"/>
      <c r="K13" s="29"/>
    </row>
    <row r="14" spans="2:13" s="30" customFormat="1" ht="12" x14ac:dyDescent="0.2">
      <c r="B14" s="30" t="s">
        <v>78</v>
      </c>
      <c r="C14" s="31"/>
      <c r="D14" s="31"/>
      <c r="E14" s="31"/>
      <c r="F14" s="32"/>
      <c r="G14" s="31"/>
      <c r="H14" s="31"/>
      <c r="I14" s="31"/>
      <c r="J14" s="32"/>
      <c r="K14" s="33"/>
    </row>
  </sheetData>
  <sheetProtection selectLockedCells="1" selectUnlockedCells="1"/>
  <mergeCells count="2">
    <mergeCell ref="C2:F2"/>
    <mergeCell ref="G2:J2"/>
  </mergeCell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16"/>
  <sheetViews>
    <sheetView workbookViewId="0">
      <selection activeCell="G18" sqref="G18"/>
    </sheetView>
  </sheetViews>
  <sheetFormatPr baseColWidth="10" defaultRowHeight="15" x14ac:dyDescent="0.25"/>
  <cols>
    <col min="2" max="2" width="20" bestFit="1" customWidth="1"/>
    <col min="3" max="3" width="12.85546875" customWidth="1"/>
  </cols>
  <sheetData>
    <row r="2" spans="2:5" x14ac:dyDescent="0.25">
      <c r="B2" s="35" t="s">
        <v>89</v>
      </c>
      <c r="C2" s="35" t="s">
        <v>96</v>
      </c>
      <c r="D2" s="35" t="s">
        <v>80</v>
      </c>
      <c r="E2" s="35" t="s">
        <v>81</v>
      </c>
    </row>
    <row r="3" spans="2:5" x14ac:dyDescent="0.25">
      <c r="B3" s="34" t="s">
        <v>82</v>
      </c>
      <c r="C3" s="37"/>
      <c r="D3" s="37">
        <v>0.186</v>
      </c>
      <c r="E3" s="37">
        <v>0.20100000000000001</v>
      </c>
    </row>
    <row r="4" spans="2:5" x14ac:dyDescent="0.25">
      <c r="B4" s="34" t="s">
        <v>83</v>
      </c>
      <c r="C4" s="37"/>
      <c r="D4" s="37">
        <v>9.5000000000000001E-2</v>
      </c>
      <c r="E4" s="37">
        <v>9.1999999999999998E-2</v>
      </c>
    </row>
    <row r="5" spans="2:5" x14ac:dyDescent="0.25">
      <c r="B5" s="34" t="s">
        <v>84</v>
      </c>
      <c r="C5" s="37"/>
      <c r="D5" s="37">
        <v>4.5999999999999999E-2</v>
      </c>
      <c r="E5" s="37">
        <v>2.5000000000000001E-2</v>
      </c>
    </row>
    <row r="6" spans="2:5" x14ac:dyDescent="0.25">
      <c r="B6" s="34" t="s">
        <v>85</v>
      </c>
      <c r="C6" s="37"/>
      <c r="D6" s="37">
        <v>0.03</v>
      </c>
      <c r="E6" s="37">
        <v>2.4E-2</v>
      </c>
    </row>
    <row r="7" spans="2:5" x14ac:dyDescent="0.25">
      <c r="B7" s="34" t="s">
        <v>86</v>
      </c>
      <c r="C7" s="37"/>
      <c r="D7" s="37">
        <v>1.9E-2</v>
      </c>
      <c r="E7" s="37">
        <v>2.3E-2</v>
      </c>
    </row>
    <row r="8" spans="2:5" x14ac:dyDescent="0.25">
      <c r="B8" s="34" t="s">
        <v>88</v>
      </c>
      <c r="C8" s="37"/>
      <c r="D8" s="37">
        <v>5.0000000000000001E-3</v>
      </c>
      <c r="E8" s="37">
        <v>8.0000000000000002E-3</v>
      </c>
    </row>
    <row r="9" spans="2:5" x14ac:dyDescent="0.25">
      <c r="B9" s="34" t="s">
        <v>87</v>
      </c>
      <c r="C9" s="37"/>
      <c r="D9" s="37">
        <v>3.0000000000000001E-3</v>
      </c>
      <c r="E9" s="37">
        <v>1E-3</v>
      </c>
    </row>
    <row r="10" spans="2:5" x14ac:dyDescent="0.25">
      <c r="D10" s="36"/>
      <c r="E10" s="36"/>
    </row>
    <row r="11" spans="2:5" x14ac:dyDescent="0.25">
      <c r="B11" s="35" t="s">
        <v>90</v>
      </c>
      <c r="C11" s="35" t="s">
        <v>96</v>
      </c>
      <c r="D11" s="35" t="s">
        <v>80</v>
      </c>
      <c r="E11" s="35" t="s">
        <v>81</v>
      </c>
    </row>
    <row r="12" spans="2:5" x14ac:dyDescent="0.25">
      <c r="B12" s="34" t="s">
        <v>91</v>
      </c>
      <c r="C12" s="34"/>
      <c r="D12" s="38">
        <v>0.14499999999999999</v>
      </c>
      <c r="E12" s="39">
        <v>0.14000000000000001</v>
      </c>
    </row>
    <row r="13" spans="2:5" x14ac:dyDescent="0.25">
      <c r="B13" s="34" t="s">
        <v>92</v>
      </c>
      <c r="C13" s="34"/>
      <c r="D13" s="37">
        <v>0.13600000000000001</v>
      </c>
      <c r="E13" s="39">
        <v>0.14000000000000001</v>
      </c>
    </row>
    <row r="14" spans="2:5" x14ac:dyDescent="0.25">
      <c r="B14" s="34" t="s">
        <v>93</v>
      </c>
      <c r="C14" s="34"/>
      <c r="D14" s="37">
        <v>6.25E-2</v>
      </c>
      <c r="E14" s="39">
        <v>0.05</v>
      </c>
    </row>
    <row r="15" spans="2:5" x14ac:dyDescent="0.25">
      <c r="B15" s="34" t="s">
        <v>94</v>
      </c>
      <c r="C15" s="34"/>
      <c r="D15" s="37">
        <v>2.9000000000000001E-2</v>
      </c>
      <c r="E15" s="39">
        <v>0.04</v>
      </c>
    </row>
    <row r="16" spans="2:5" x14ac:dyDescent="0.25">
      <c r="B16" s="34" t="s">
        <v>95</v>
      </c>
      <c r="C16" s="34"/>
      <c r="D16" s="37">
        <v>1.2999999999999999E-2</v>
      </c>
      <c r="E16" s="39">
        <v>0.01</v>
      </c>
    </row>
  </sheetData>
  <pageMargins left="0.78740157499999996" right="0.78740157499999996" top="0.984251969" bottom="0.984251969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Synthèse données &amp; ratios</vt:lpstr>
      <vt:lpstr>Contributions</vt:lpstr>
      <vt:lpstr>PDM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</dc:creator>
  <cp:lastModifiedBy>Anouar Hassoune</cp:lastModifiedBy>
  <dcterms:created xsi:type="dcterms:W3CDTF">2016-06-10T17:44:27Z</dcterms:created>
  <dcterms:modified xsi:type="dcterms:W3CDTF">2021-07-22T05:48:01Z</dcterms:modified>
</cp:coreProperties>
</file>